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ibby 8th\"/>
    </mc:Choice>
  </mc:AlternateContent>
  <bookViews>
    <workbookView xWindow="-12" yWindow="-12" windowWidth="25260" windowHeight="12348" firstSheet="1" activeTab="5"/>
  </bookViews>
  <sheets>
    <sheet name="Income Statement" sheetId="1" r:id="rId1"/>
    <sheet name="Balance Sheet" sheetId="2" r:id="rId2"/>
    <sheet name="SCF" sheetId="3" r:id="rId3"/>
    <sheet name="Req 1.  Common % Inc State " sheetId="4" r:id="rId4"/>
    <sheet name="Req 1. Common % Bal Sheet" sheetId="5" r:id="rId5"/>
    <sheet name="Req 2.  Compute Ratios" sheetId="6" r:id="rId6"/>
  </sheets>
  <calcPr calcId="152511"/>
</workbook>
</file>

<file path=xl/calcChain.xml><?xml version="1.0" encoding="utf-8"?>
<calcChain xmlns="http://schemas.openxmlformats.org/spreadsheetml/2006/main">
  <c r="C32" i="6" l="1"/>
  <c r="E43" i="6" l="1"/>
  <c r="C43" i="6"/>
  <c r="E42" i="6"/>
  <c r="C42" i="6"/>
  <c r="C39" i="6"/>
  <c r="C38" i="6"/>
  <c r="C37" i="6"/>
  <c r="C34" i="6"/>
  <c r="C33" i="6"/>
  <c r="C31" i="6"/>
  <c r="C30" i="6"/>
  <c r="G28" i="6"/>
  <c r="G27" i="6"/>
  <c r="C27" i="6"/>
  <c r="C26" i="6"/>
  <c r="C21" i="6"/>
  <c r="C20" i="6"/>
  <c r="D18" i="6"/>
  <c r="D15" i="6"/>
  <c r="G21" i="6"/>
  <c r="C16" i="6"/>
  <c r="G17" i="6"/>
  <c r="G16" i="6"/>
  <c r="C12" i="6"/>
  <c r="C11" i="6"/>
  <c r="C10" i="6"/>
  <c r="D8" i="6"/>
  <c r="H46" i="5" l="1"/>
  <c r="H45" i="5"/>
  <c r="H44" i="5"/>
  <c r="H43" i="5"/>
  <c r="H42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J21" i="5"/>
  <c r="J27" i="5"/>
  <c r="J26" i="5"/>
  <c r="J46" i="5"/>
  <c r="J44" i="5"/>
  <c r="J43" i="5"/>
  <c r="J42" i="5"/>
  <c r="J39" i="5"/>
  <c r="J38" i="5"/>
  <c r="J37" i="5"/>
  <c r="J35" i="5"/>
  <c r="J34" i="5"/>
  <c r="J33" i="5"/>
  <c r="J32" i="5"/>
  <c r="J31" i="5"/>
  <c r="J30" i="5"/>
  <c r="J29" i="5"/>
  <c r="J28" i="5"/>
  <c r="J20" i="5"/>
  <c r="J19" i="5"/>
  <c r="J18" i="5"/>
  <c r="J17" i="5"/>
  <c r="J15" i="5"/>
  <c r="J14" i="5"/>
  <c r="J13" i="5"/>
  <c r="J12" i="5"/>
  <c r="J10" i="5"/>
  <c r="J9" i="5"/>
  <c r="C45" i="5"/>
  <c r="C34" i="5"/>
  <c r="C39" i="5" s="1"/>
  <c r="C11" i="5"/>
  <c r="J11" i="5" s="1"/>
  <c r="L23" i="4"/>
  <c r="L22" i="4"/>
  <c r="L21" i="4"/>
  <c r="L20" i="4"/>
  <c r="L19" i="4"/>
  <c r="L18" i="4"/>
  <c r="L17" i="4"/>
  <c r="L16" i="4"/>
  <c r="L15" i="4"/>
  <c r="L14" i="4"/>
  <c r="L12" i="4"/>
  <c r="L11" i="4"/>
  <c r="L10" i="4"/>
  <c r="K23" i="4"/>
  <c r="K22" i="4"/>
  <c r="K21" i="4"/>
  <c r="K20" i="4"/>
  <c r="K19" i="4"/>
  <c r="K17" i="4"/>
  <c r="K16" i="4"/>
  <c r="K15" i="4"/>
  <c r="K14" i="4"/>
  <c r="K12" i="4"/>
  <c r="K11" i="4"/>
  <c r="K10" i="4"/>
  <c r="J22" i="4"/>
  <c r="J20" i="4"/>
  <c r="J17" i="4"/>
  <c r="J16" i="4"/>
  <c r="J15" i="4"/>
  <c r="J14" i="4"/>
  <c r="J11" i="4"/>
  <c r="J10" i="4"/>
  <c r="E18" i="4"/>
  <c r="K18" i="4" s="1"/>
  <c r="C18" i="4"/>
  <c r="J18" i="4" s="1"/>
  <c r="C12" i="4"/>
  <c r="J12" i="4" s="1"/>
  <c r="C42" i="3"/>
  <c r="C34" i="3"/>
  <c r="C24" i="3"/>
  <c r="C46" i="3" s="1"/>
  <c r="C48" i="3" s="1"/>
  <c r="C43" i="2"/>
  <c r="C32" i="2"/>
  <c r="C37" i="2" s="1"/>
  <c r="C9" i="2"/>
  <c r="C14" i="2" s="1"/>
  <c r="C20" i="2" s="1"/>
  <c r="E13" i="1"/>
  <c r="C13" i="1"/>
  <c r="C7" i="1"/>
  <c r="C14" i="1" s="1"/>
  <c r="C16" i="1" s="1"/>
  <c r="C18" i="1" s="1"/>
  <c r="J45" i="5" l="1"/>
  <c r="J36" i="5"/>
  <c r="C16" i="5"/>
  <c r="C19" i="4"/>
  <c r="J16" i="5" l="1"/>
  <c r="C22" i="5"/>
  <c r="C21" i="4"/>
  <c r="J19" i="4"/>
  <c r="G43" i="5" l="1"/>
  <c r="G37" i="5"/>
  <c r="G33" i="5"/>
  <c r="G29" i="5"/>
  <c r="G22" i="5"/>
  <c r="G18" i="5"/>
  <c r="G14" i="5"/>
  <c r="G10" i="5"/>
  <c r="G46" i="5"/>
  <c r="G42" i="5"/>
  <c r="G36" i="5"/>
  <c r="G32" i="5"/>
  <c r="G28" i="5"/>
  <c r="G21" i="5"/>
  <c r="G17" i="5"/>
  <c r="G13" i="5"/>
  <c r="G9" i="5"/>
  <c r="G35" i="5"/>
  <c r="G31" i="5"/>
  <c r="G27" i="5"/>
  <c r="G20" i="5"/>
  <c r="G12" i="5"/>
  <c r="J22" i="5"/>
  <c r="G44" i="5"/>
  <c r="G38" i="5"/>
  <c r="G30" i="5"/>
  <c r="G26" i="5"/>
  <c r="G19" i="5"/>
  <c r="G15" i="5"/>
  <c r="G39" i="5"/>
  <c r="G34" i="5"/>
  <c r="G45" i="5"/>
  <c r="G11" i="5"/>
  <c r="G16" i="5"/>
  <c r="C23" i="4"/>
  <c r="J23" i="4" s="1"/>
  <c r="J21" i="4"/>
  <c r="G18" i="6" l="1"/>
  <c r="D25" i="6" l="1"/>
  <c r="G19" i="6"/>
  <c r="G20" i="6" s="1"/>
  <c r="G22" i="6" l="1"/>
  <c r="C22" i="6"/>
  <c r="D24" i="6"/>
  <c r="C13" i="6"/>
</calcChain>
</file>

<file path=xl/comments1.xml><?xml version="1.0" encoding="utf-8"?>
<comments xmlns="http://schemas.openxmlformats.org/spreadsheetml/2006/main">
  <authors>
    <author>Hassell, John M.</author>
  </authors>
  <commentList>
    <comment ref="L8" authorId="0" shapeId="0">
      <text>
        <r>
          <rPr>
            <b/>
            <sz val="9"/>
            <color indexed="81"/>
            <rFont val="Tahoma"/>
            <family val="2"/>
          </rPr>
          <t>Hassell, John M.:</t>
        </r>
        <r>
          <rPr>
            <sz val="9"/>
            <color indexed="81"/>
            <rFont val="Tahoma"/>
            <family val="2"/>
          </rPr>
          <t xml:space="preserve">
Show the percentages in the chart below.</t>
        </r>
      </text>
    </comment>
  </commentList>
</comments>
</file>

<file path=xl/sharedStrings.xml><?xml version="1.0" encoding="utf-8"?>
<sst xmlns="http://schemas.openxmlformats.org/spreadsheetml/2006/main" count="293" uniqueCount="199">
  <si>
    <t xml:space="preserve">INCOME STATEMENTS </t>
  </si>
  <si>
    <t>(In millions, except per share amounts)</t>
  </si>
  <si>
    <t>Year Ended June 30,</t>
  </si>
  <si>
    <t>Revenue</t>
  </si>
  <si>
    <t>Cost of revenue</t>
  </si>
  <si>
    <t>Operating expenses:</t>
  </si>
  <si>
    <t>Operating income</t>
  </si>
  <si>
    <t>Income before income taxes</t>
  </si>
  <si>
    <t>Provision for income taxes</t>
  </si>
  <si>
    <t>Net income</t>
  </si>
  <si>
    <t>Earnings per share:</t>
  </si>
  <si>
    <t>Weighted average shares outstanding:</t>
  </si>
  <si>
    <t>Cash dividends declared per common share</t>
  </si>
  <si>
    <t>Microsoft</t>
  </si>
  <si>
    <t>MICROSOFT</t>
  </si>
  <si>
    <t xml:space="preserve">  Research and development</t>
  </si>
  <si>
    <t xml:space="preserve">  Sales and marketing</t>
  </si>
  <si>
    <t xml:space="preserve">  General and administrative</t>
  </si>
  <si>
    <t xml:space="preserve">BALANCE SHEETS </t>
  </si>
  <si>
    <t>(In millions)</t>
  </si>
  <si>
    <t>Assets</t>
  </si>
  <si>
    <t>Current assets:</t>
  </si>
  <si>
    <t>Deferred income taxes</t>
  </si>
  <si>
    <t>Other</t>
  </si>
  <si>
    <t>Total current assets</t>
  </si>
  <si>
    <t>Equity and other investments</t>
  </si>
  <si>
    <t>Goodwill</t>
  </si>
  <si>
    <t>Intangible assets, net</t>
  </si>
  <si>
    <t>Other long-term assets</t>
  </si>
  <si>
    <t>Liabilities and stockholders’ equity</t>
  </si>
  <si>
    <t>Current liabilities:</t>
  </si>
  <si>
    <t>Accounts payable</t>
  </si>
  <si>
    <t>Current portion of long-term debt</t>
  </si>
  <si>
    <t>Accrued compensation</t>
  </si>
  <si>
    <t>Income taxes</t>
  </si>
  <si>
    <t>Short-term unearned revenue</t>
  </si>
  <si>
    <t>Securities lending payable</t>
  </si>
  <si>
    <t>Total current liabilities</t>
  </si>
  <si>
    <t>Long-term debt</t>
  </si>
  <si>
    <t>Long-term unearned revenue</t>
  </si>
  <si>
    <t>Other long-term liabilities</t>
  </si>
  <si>
    <t>Total liabilities</t>
  </si>
  <si>
    <t>Commitments and contingencies</t>
  </si>
  <si>
    <t>Stockholders’ equity:</t>
  </si>
  <si>
    <t>Retained earnings (deficit)</t>
  </si>
  <si>
    <t>Accumulated other comprehensive income</t>
  </si>
  <si>
    <t>Total stockholders’ equity</t>
  </si>
  <si>
    <t>Total liabilities and stockholders’ equity</t>
  </si>
  <si>
    <t xml:space="preserve">  Cash and cash equivalents</t>
  </si>
  <si>
    <t xml:space="preserve">  Inventories</t>
  </si>
  <si>
    <t xml:space="preserve">  Deferred income taxes</t>
  </si>
  <si>
    <t xml:space="preserve">  Other</t>
  </si>
  <si>
    <t>Operations</t>
  </si>
  <si>
    <t>Adjustments to reconcile net income to net cash from operations:</t>
  </si>
  <si>
    <t>Excess tax benefits from stock-based compensation</t>
  </si>
  <si>
    <t>Changes in operating assets and liabilities:</t>
  </si>
  <si>
    <t>Net cash from operations</t>
  </si>
  <si>
    <t>Financing</t>
  </si>
  <si>
    <t>Proceeds from issuance of debt</t>
  </si>
  <si>
    <t>Repayments of debt</t>
  </si>
  <si>
    <t>Common stock issued</t>
  </si>
  <si>
    <t>Common stock repurchased</t>
  </si>
  <si>
    <t>Common stock cash dividends paid</t>
  </si>
  <si>
    <t>Net cash used in financing</t>
  </si>
  <si>
    <t>Investing</t>
  </si>
  <si>
    <t>Additions to property and equipment</t>
  </si>
  <si>
    <t>Acquisition of companies, net of cash acquired, and purchases of intangible and other assets</t>
  </si>
  <si>
    <t>Purchases of investments</t>
  </si>
  <si>
    <t>Maturities of investments</t>
  </si>
  <si>
    <t>Sales of investments</t>
  </si>
  <si>
    <t>Net cash used in investing</t>
  </si>
  <si>
    <t>Effect of exchange rates on cash and cash equivalents</t>
  </si>
  <si>
    <t>Net change in cash and cash equivalents</t>
  </si>
  <si>
    <t>Cash and cash equivalents, beginning of period</t>
  </si>
  <si>
    <t>Cash and cash equivalents, end of period</t>
  </si>
  <si>
    <t>CASH FLOW STATEMENTS</t>
  </si>
  <si>
    <t xml:space="preserve">  Total cash, cash equivalents, and short-term investments</t>
  </si>
  <si>
    <t>Additional Information</t>
  </si>
  <si>
    <t>June 30 stock price per share</t>
  </si>
  <si>
    <t>Interest expense (in millions)</t>
  </si>
  <si>
    <t>Interest paid (in millions)</t>
  </si>
  <si>
    <t>Income taxes paid (in millions)</t>
  </si>
  <si>
    <t>Cash dividends paid per common share</t>
  </si>
  <si>
    <t xml:space="preserve">    Depreciation, amortization, and other</t>
  </si>
  <si>
    <t xml:space="preserve">    Stock-based compensation expense</t>
  </si>
  <si>
    <t xml:space="preserve">    Net recognized losses (gains) on investments and derivatives</t>
  </si>
  <si>
    <t xml:space="preserve">    Excess tax benefits from stock-based compensation</t>
  </si>
  <si>
    <t xml:space="preserve">    Deferred income taxes</t>
  </si>
  <si>
    <t xml:space="preserve">    Deferral of unearned revenue</t>
  </si>
  <si>
    <t xml:space="preserve">    Recognition of unearned revenue</t>
  </si>
  <si>
    <t xml:space="preserve">    Accounts receivable</t>
  </si>
  <si>
    <t xml:space="preserve">    Inventories</t>
  </si>
  <si>
    <t xml:space="preserve">    Other current assets</t>
  </si>
  <si>
    <t xml:space="preserve">    Other long-term assets</t>
  </si>
  <si>
    <t xml:space="preserve">    Accounts payable</t>
  </si>
  <si>
    <t xml:space="preserve">    Other current liabilities</t>
  </si>
  <si>
    <t xml:space="preserve">    Other long-term liabilities</t>
  </si>
  <si>
    <t>Income Statements</t>
  </si>
  <si>
    <t>COMMON PERCENTAGES</t>
  </si>
  <si>
    <t>Fiscal Year Ended June 30</t>
  </si>
  <si>
    <t>Common Percentage Financial Statements</t>
  </si>
  <si>
    <t>Please Put Your</t>
  </si>
  <si>
    <t xml:space="preserve">Answers in the </t>
  </si>
  <si>
    <t>Boxes Below</t>
  </si>
  <si>
    <t>TESTS OF PROFITABILITY</t>
  </si>
  <si>
    <t>ANSWERS</t>
  </si>
  <si>
    <t>ROE</t>
  </si>
  <si>
    <t>ROE COMPONENTS</t>
  </si>
  <si>
    <t>Net Profit Margin</t>
  </si>
  <si>
    <t>Asset Turnover</t>
  </si>
  <si>
    <t>Financial Leverage Ratio</t>
  </si>
  <si>
    <t>Check (provided to check your work)</t>
  </si>
  <si>
    <t>Effective Income Tax Rate</t>
  </si>
  <si>
    <t>ROA Components</t>
  </si>
  <si>
    <t xml:space="preserve">Net Profit Margin </t>
  </si>
  <si>
    <t>Quality of Income</t>
  </si>
  <si>
    <t>Fixed Asset Turnover</t>
  </si>
  <si>
    <t>TESTS OF LIQUIDITY</t>
  </si>
  <si>
    <t>Cash Ratio</t>
  </si>
  <si>
    <t>Current Ratio</t>
  </si>
  <si>
    <t>Quick Ratio</t>
  </si>
  <si>
    <t>Receivable Turnover Ratio</t>
  </si>
  <si>
    <t>Inventory Turnover Ratio</t>
  </si>
  <si>
    <t>TESTS OF SOLVENCY</t>
  </si>
  <si>
    <t>Times Interest Earned</t>
  </si>
  <si>
    <t>Cash Coverage Ratio</t>
  </si>
  <si>
    <t>Debt-To-Equity Ratio</t>
  </si>
  <si>
    <t>MARKET TESTS</t>
  </si>
  <si>
    <t>Price/Earnings Ratio</t>
  </si>
  <si>
    <t>Dividend Yield Ratio</t>
  </si>
  <si>
    <t>Please put the ratios in the indicated boxes</t>
  </si>
  <si>
    <t>Memo:  FORMULAS (not required)</t>
  </si>
  <si>
    <t>Financial Leverage Percentage (Chapter 13 ROA)</t>
  </si>
  <si>
    <t>Financial Leverage Percentage (Chapter 5 ROA)</t>
  </si>
  <si>
    <t>ROA Chapter 5 (traditional) definition</t>
  </si>
  <si>
    <t>Requirement 1</t>
  </si>
  <si>
    <t>Financial Statement Ratios</t>
  </si>
  <si>
    <t>Requirement 2</t>
  </si>
  <si>
    <t>Net sales / Avg Total Assets</t>
  </si>
  <si>
    <t>Avg total assets / Avg total stockholders' equity</t>
  </si>
  <si>
    <t>Net income / Avg total stockholders' equity</t>
  </si>
  <si>
    <t>Net income / Avg total assets</t>
  </si>
  <si>
    <t>ROE - ROA</t>
  </si>
  <si>
    <t>(Net Income + Interest Expense, Net of Tax)/Average Total Assets</t>
  </si>
  <si>
    <t>Income Tax Expense/Income before Income Taxes</t>
  </si>
  <si>
    <t>Cash Flows from Operating Activities/Net Income</t>
  </si>
  <si>
    <t>Cash and Cash Equivalents/Current Liabilities</t>
  </si>
  <si>
    <t>Current Assets/Current Liabilities</t>
  </si>
  <si>
    <t>Cost of Goods Sold/Average Inventory</t>
  </si>
  <si>
    <t>(Net Income + Interest Expense + Income Tax Expense)/Interest Expense</t>
  </si>
  <si>
    <t>Cash Flows From Operating Activities, before interest paid and income taxes paid/Interest Paid</t>
  </si>
  <si>
    <t>Total Liabilities/Stockholder's Equity</t>
  </si>
  <si>
    <t>NI</t>
  </si>
  <si>
    <t>Int Exp</t>
  </si>
  <si>
    <t>1 - t</t>
  </si>
  <si>
    <t>Int exp, net of tax</t>
  </si>
  <si>
    <t>Numerator</t>
  </si>
  <si>
    <t>Denominator</t>
  </si>
  <si>
    <t>Check</t>
  </si>
  <si>
    <t>Documentation (ROA Chapter 13)</t>
  </si>
  <si>
    <t>ROA Chapter 13 defintion</t>
  </si>
  <si>
    <t xml:space="preserve">Quick Assets/Current Liabilities </t>
  </si>
  <si>
    <t>Alternatively, income before income taxes + interest expense in numerator</t>
  </si>
  <si>
    <t>Current year divided / Year-end price (2)</t>
  </si>
  <si>
    <t>Year-end price / Basic EPS (1)</t>
  </si>
  <si>
    <t xml:space="preserve">Not Required </t>
  </si>
  <si>
    <t>(used for ratios)</t>
  </si>
  <si>
    <t>Avg Balance</t>
  </si>
  <si>
    <t>Sheet Amounts</t>
  </si>
  <si>
    <t>Gross margin</t>
  </si>
  <si>
    <t xml:space="preserve">  Impairment, Integration, and Restructuring</t>
  </si>
  <si>
    <t>Total operating expenses **</t>
  </si>
  <si>
    <t>Other income, net</t>
  </si>
  <si>
    <t xml:space="preserve">  Basic</t>
  </si>
  <si>
    <t xml:space="preserve">  Diluted</t>
  </si>
  <si>
    <t>** Added, not on original statement</t>
  </si>
  <si>
    <t>2015</t>
  </si>
  <si>
    <t>2013**</t>
  </si>
  <si>
    <r>
      <t xml:space="preserve">  Short-term investments (including securities loaned of </t>
    </r>
    <r>
      <rPr>
        <b/>
        <sz val="12"/>
        <color theme="1"/>
        <rFont val="Times New Roman"/>
        <family val="1"/>
      </rPr>
      <t>$75</t>
    </r>
    <r>
      <rPr>
        <sz val="12"/>
        <color theme="1"/>
        <rFont val="Times New Roman"/>
        <family val="1"/>
      </rPr>
      <t xml:space="preserve"> and $541)</t>
    </r>
  </si>
  <si>
    <r>
      <t xml:space="preserve">  Accounts receivable, net of allowance for doubtful accounts of </t>
    </r>
    <r>
      <rPr>
        <b/>
        <sz val="12"/>
        <color theme="1"/>
        <rFont val="Times New Roman"/>
        <family val="1"/>
      </rPr>
      <t>$335</t>
    </r>
    <r>
      <rPr>
        <sz val="12"/>
        <color theme="1"/>
        <rFont val="Times New Roman"/>
        <family val="1"/>
      </rPr>
      <t xml:space="preserve"> and $301</t>
    </r>
  </si>
  <si>
    <r>
      <t>Property and equipment, net of accumulated depreciation o</t>
    </r>
    <r>
      <rPr>
        <b/>
        <sz val="12"/>
        <color theme="1"/>
        <rFont val="Times New Roman"/>
        <family val="1"/>
      </rPr>
      <t xml:space="preserve">f $17,606 </t>
    </r>
    <r>
      <rPr>
        <sz val="12"/>
        <color theme="1"/>
        <rFont val="Times New Roman"/>
        <family val="1"/>
      </rPr>
      <t xml:space="preserve">and $14,793 </t>
    </r>
  </si>
  <si>
    <t>Total Assets</t>
  </si>
  <si>
    <t xml:space="preserve">Short Term Debt </t>
  </si>
  <si>
    <r>
      <t xml:space="preserve">Common stock and paid-in capital – shares authorized 24,000; outstanding </t>
    </r>
    <r>
      <rPr>
        <b/>
        <sz val="12"/>
        <color theme="1"/>
        <rFont val="Times New Roman"/>
        <family val="1"/>
      </rPr>
      <t xml:space="preserve">8,027 </t>
    </r>
    <r>
      <rPr>
        <sz val="12"/>
        <color theme="1"/>
        <rFont val="Times New Roman"/>
        <family val="1"/>
      </rPr>
      <t>and 8,239</t>
    </r>
  </si>
  <si>
    <t>** Not Provided in Microsoft Balance Sheets.  Obtained from 2014 Balance Sheets</t>
  </si>
  <si>
    <t xml:space="preserve">    Goodwill and asset impairments</t>
  </si>
  <si>
    <t>Proceeds from issuance of short-term debt, maturities of 90 days or less, net</t>
  </si>
  <si>
    <t>Please Prepare Common % Income Statements for FY2015, 2014, &amp; 2013</t>
  </si>
  <si>
    <t>Please compute the following Ratios for FY2015</t>
  </si>
  <si>
    <t>UsePPE + Intan</t>
  </si>
  <si>
    <t>Use PPE &amp; Intan + other</t>
  </si>
  <si>
    <t>Net revenues / Avg Net Fixed Assets</t>
  </si>
  <si>
    <t>Calculated Above.  Net income / Net revenues</t>
  </si>
  <si>
    <t>Calculated Above.  Net revenues / Avg Total Assets</t>
  </si>
  <si>
    <t>Net income / Net sales (or for Microsoft, revenues)</t>
  </si>
  <si>
    <r>
      <t xml:space="preserve">Net revenues/Average Net Receivables </t>
    </r>
    <r>
      <rPr>
        <sz val="12"/>
        <color rgb="FFFF0000"/>
        <rFont val="Times New Roman"/>
        <family val="1"/>
      </rPr>
      <t xml:space="preserve"> </t>
    </r>
  </si>
  <si>
    <t>(1) Using Diluted EPS</t>
  </si>
  <si>
    <t>Cash+Cash Eq + Rec</t>
  </si>
  <si>
    <t>(2) Using Dividends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</si>
</sst>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0.0%"/>
    <numFmt numFmtId="167" formatCode="0.0000"/>
    <numFmt numFmtId="168" formatCode="0.0"/>
    <numFmt numFmtId="169" formatCode="#,##0.0_);\(#,##0.0\)"/>
    <numFmt numFmtId="170" formatCode="#,##0.0"/>
    <numFmt numFmtId="171" formatCode="0.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theme="4" tint="-0.249977111117893"/>
      <name val="Times New Roman"/>
      <family val="1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53"/>
      </left>
      <right style="medium">
        <color indexed="53"/>
      </right>
      <top/>
      <bottom style="medium">
        <color indexed="5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3"/>
    </xf>
    <xf numFmtId="0" fontId="1" fillId="0" borderId="0" xfId="0" applyFont="1" applyAlignment="1">
      <alignment horizontal="left" vertical="center" wrapText="1" indent="5"/>
    </xf>
    <xf numFmtId="0" fontId="1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7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37" fontId="1" fillId="0" borderId="0" xfId="0" applyNumberFormat="1" applyFont="1"/>
    <xf numFmtId="37" fontId="1" fillId="0" borderId="0" xfId="0" applyNumberFormat="1" applyFont="1" applyAlignment="1">
      <alignment horizontal="left" vertical="center" wrapText="1"/>
    </xf>
    <xf numFmtId="37" fontId="3" fillId="0" borderId="0" xfId="0" applyNumberFormat="1" applyFont="1" applyAlignment="1">
      <alignment horizontal="right" vertical="center" wrapText="1"/>
    </xf>
    <xf numFmtId="37" fontId="1" fillId="0" borderId="0" xfId="0" applyNumberFormat="1" applyFont="1" applyAlignment="1">
      <alignment horizontal="right" vertical="center" wrapText="1"/>
    </xf>
    <xf numFmtId="37" fontId="3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37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37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Continuous"/>
    </xf>
    <xf numFmtId="37" fontId="4" fillId="0" borderId="4" xfId="0" applyNumberFormat="1" applyFont="1" applyFill="1" applyBorder="1" applyAlignment="1">
      <alignment horizontal="centerContinuous"/>
    </xf>
    <xf numFmtId="165" fontId="4" fillId="0" borderId="5" xfId="0" applyNumberFormat="1" applyFont="1" applyFill="1" applyBorder="1" applyAlignment="1">
      <alignment horizontal="right" wrapText="1"/>
    </xf>
    <xf numFmtId="0" fontId="6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 vertical="center" wrapText="1"/>
    </xf>
    <xf numFmtId="166" fontId="5" fillId="0" borderId="6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left" vertical="center"/>
    </xf>
    <xf numFmtId="166" fontId="1" fillId="0" borderId="0" xfId="0" applyNumberFormat="1" applyFont="1"/>
    <xf numFmtId="165" fontId="4" fillId="0" borderId="11" xfId="0" applyNumberFormat="1" applyFont="1" applyFill="1" applyBorder="1" applyAlignment="1">
      <alignment horizontal="right" wrapText="1"/>
    </xf>
    <xf numFmtId="167" fontId="1" fillId="0" borderId="0" xfId="0" applyNumberFormat="1" applyFont="1"/>
    <xf numFmtId="167" fontId="3" fillId="0" borderId="0" xfId="0" applyNumberFormat="1" applyFont="1" applyAlignment="1">
      <alignment horizontal="centerContinuous"/>
    </xf>
    <xf numFmtId="167" fontId="6" fillId="0" borderId="0" xfId="0" applyNumberFormat="1" applyFont="1" applyAlignment="1">
      <alignment horizontal="centerContinuous"/>
    </xf>
    <xf numFmtId="167" fontId="4" fillId="0" borderId="0" xfId="0" applyNumberFormat="1" applyFont="1"/>
    <xf numFmtId="167" fontId="1" fillId="0" borderId="7" xfId="3" applyNumberFormat="1" applyFont="1" applyBorder="1"/>
    <xf numFmtId="167" fontId="1" fillId="0" borderId="8" xfId="1" applyNumberFormat="1" applyFont="1" applyBorder="1"/>
    <xf numFmtId="167" fontId="1" fillId="0" borderId="9" xfId="1" applyNumberFormat="1" applyFont="1" applyBorder="1"/>
    <xf numFmtId="167" fontId="1" fillId="0" borderId="8" xfId="3" applyNumberFormat="1" applyFont="1" applyBorder="1"/>
    <xf numFmtId="167" fontId="1" fillId="0" borderId="0" xfId="1" applyNumberFormat="1" applyFont="1"/>
    <xf numFmtId="167" fontId="1" fillId="0" borderId="10" xfId="0" applyNumberFormat="1" applyFont="1" applyBorder="1"/>
    <xf numFmtId="167" fontId="1" fillId="0" borderId="7" xfId="0" applyNumberFormat="1" applyFont="1" applyBorder="1"/>
    <xf numFmtId="0" fontId="1" fillId="0" borderId="0" xfId="0" applyFont="1" applyFill="1" applyBorder="1"/>
    <xf numFmtId="0" fontId="7" fillId="0" borderId="0" xfId="0" applyFont="1"/>
    <xf numFmtId="10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169" fontId="1" fillId="0" borderId="6" xfId="0" applyNumberFormat="1" applyFont="1" applyBorder="1"/>
    <xf numFmtId="167" fontId="1" fillId="0" borderId="0" xfId="1" applyNumberFormat="1" applyFont="1" applyBorder="1"/>
    <xf numFmtId="5" fontId="1" fillId="0" borderId="3" xfId="0" applyNumberFormat="1" applyFont="1" applyBorder="1" applyAlignment="1">
      <alignment horizontal="right" vertical="center" wrapText="1"/>
    </xf>
    <xf numFmtId="8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37" fontId="1" fillId="0" borderId="2" xfId="0" applyNumberFormat="1" applyFont="1" applyBorder="1" applyAlignment="1">
      <alignment horizontal="right" vertical="center" wrapText="1"/>
    </xf>
    <xf numFmtId="170" fontId="1" fillId="0" borderId="0" xfId="0" applyNumberFormat="1" applyFont="1"/>
    <xf numFmtId="171" fontId="1" fillId="0" borderId="0" xfId="0" applyNumberFormat="1" applyFont="1"/>
    <xf numFmtId="169" fontId="3" fillId="0" borderId="0" xfId="0" applyNumberFormat="1" applyFont="1"/>
    <xf numFmtId="169" fontId="3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37" fontId="1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right" vertical="center" wrapText="1"/>
    </xf>
    <xf numFmtId="37" fontId="3" fillId="0" borderId="3" xfId="0" applyNumberFormat="1" applyFont="1" applyBorder="1" applyAlignment="1">
      <alignment horizontal="right" vertical="center" wrapText="1"/>
    </xf>
    <xf numFmtId="37" fontId="1" fillId="0" borderId="3" xfId="0" applyNumberFormat="1" applyFont="1" applyBorder="1" applyAlignment="1">
      <alignment horizontal="right" vertical="center" wrapText="1"/>
    </xf>
    <xf numFmtId="39" fontId="1" fillId="0" borderId="0" xfId="0" applyNumberFormat="1" applyFont="1" applyAlignment="1">
      <alignment horizontal="right" vertical="center" wrapText="1"/>
    </xf>
    <xf numFmtId="37" fontId="3" fillId="0" borderId="0" xfId="0" applyNumberFormat="1" applyFont="1" applyAlignment="1">
      <alignment horizontal="right"/>
    </xf>
    <xf numFmtId="37" fontId="11" fillId="0" borderId="0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1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right" vertical="center" wrapText="1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 vertical="center" wrapText="1"/>
    </xf>
    <xf numFmtId="37" fontId="1" fillId="0" borderId="0" xfId="0" applyNumberFormat="1" applyFont="1" applyAlignment="1">
      <alignment vertical="center" wrapText="1"/>
    </xf>
    <xf numFmtId="37" fontId="1" fillId="0" borderId="1" xfId="0" applyNumberFormat="1" applyFont="1" applyBorder="1" applyAlignment="1">
      <alignment vertical="center" wrapText="1"/>
    </xf>
    <xf numFmtId="37" fontId="1" fillId="0" borderId="3" xfId="0" applyNumberFormat="1" applyFont="1" applyBorder="1" applyAlignment="1">
      <alignment vertical="center" wrapText="1"/>
    </xf>
    <xf numFmtId="37" fontId="3" fillId="0" borderId="0" xfId="0" applyNumberFormat="1" applyFont="1" applyAlignment="1">
      <alignment horizontal="right" vertical="center" wrapText="1" indent="1"/>
    </xf>
    <xf numFmtId="37" fontId="1" fillId="0" borderId="0" xfId="0" applyNumberFormat="1" applyFont="1" applyAlignment="1">
      <alignment horizontal="right" vertical="center" wrapText="1" indent="1"/>
    </xf>
    <xf numFmtId="37" fontId="1" fillId="0" borderId="2" xfId="0" applyNumberFormat="1" applyFont="1" applyBorder="1" applyAlignment="1">
      <alignment horizontal="right" vertical="center" wrapText="1" indent="1"/>
    </xf>
    <xf numFmtId="37" fontId="1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7" fontId="3" fillId="0" borderId="0" xfId="0" applyNumberFormat="1" applyFont="1" applyAlignment="1">
      <alignment vertical="center" wrapText="1"/>
    </xf>
    <xf numFmtId="37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37" fontId="3" fillId="0" borderId="0" xfId="0" applyNumberFormat="1" applyFont="1" applyAlignment="1">
      <alignment horizontal="right" vertical="top" wrapText="1"/>
    </xf>
    <xf numFmtId="37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37" fontId="3" fillId="0" borderId="0" xfId="0" applyNumberFormat="1" applyFont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37" fontId="5" fillId="0" borderId="6" xfId="0" applyNumberFormat="1" applyFont="1" applyFill="1" applyBorder="1" applyAlignment="1">
      <alignment horizontal="right"/>
    </xf>
    <xf numFmtId="164" fontId="5" fillId="0" borderId="12" xfId="2" applyNumberFormat="1" applyFont="1" applyFill="1" applyBorder="1" applyAlignment="1">
      <alignment horizontal="right"/>
    </xf>
    <xf numFmtId="10" fontId="5" fillId="0" borderId="6" xfId="2" applyNumberFormat="1" applyFont="1" applyFill="1" applyBorder="1" applyAlignment="1">
      <alignment horizontal="right"/>
    </xf>
    <xf numFmtId="10" fontId="4" fillId="0" borderId="6" xfId="2" applyNumberFormat="1" applyFont="1" applyFill="1" applyBorder="1" applyAlignment="1">
      <alignment horizontal="right"/>
    </xf>
    <xf numFmtId="37" fontId="4" fillId="0" borderId="6" xfId="0" applyNumberFormat="1" applyFont="1" applyFill="1" applyBorder="1" applyAlignment="1">
      <alignment horizontal="right"/>
    </xf>
    <xf numFmtId="10" fontId="5" fillId="0" borderId="6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N19" sqref="N19"/>
    </sheetView>
  </sheetViews>
  <sheetFormatPr defaultColWidth="9.109375" defaultRowHeight="15.6" x14ac:dyDescent="0.3"/>
  <cols>
    <col min="1" max="1" width="39.33203125" style="1" customWidth="1"/>
    <col min="2" max="2" width="2" style="1" customWidth="1"/>
    <col min="3" max="3" width="11" style="1" customWidth="1"/>
    <col min="4" max="4" width="1.88671875" style="1" customWidth="1"/>
    <col min="5" max="5" width="9.109375" style="1"/>
    <col min="6" max="6" width="2" style="1" customWidth="1"/>
    <col min="7" max="16384" width="9.109375" style="1"/>
  </cols>
  <sheetData>
    <row r="1" spans="1:7" x14ac:dyDescent="0.3">
      <c r="A1" s="14" t="s">
        <v>14</v>
      </c>
      <c r="C1" s="72"/>
      <c r="E1" s="76"/>
    </row>
    <row r="2" spans="1:7" x14ac:dyDescent="0.3">
      <c r="A2" s="2" t="s">
        <v>0</v>
      </c>
      <c r="C2" s="72"/>
      <c r="E2" s="76"/>
    </row>
    <row r="3" spans="1:7" ht="21.75" customHeight="1" x14ac:dyDescent="0.3">
      <c r="A3" s="115" t="s">
        <v>1</v>
      </c>
      <c r="B3" s="115"/>
      <c r="C3" s="5"/>
      <c r="D3" s="74"/>
      <c r="E3" s="26"/>
      <c r="F3" s="74"/>
      <c r="G3" s="73"/>
    </row>
    <row r="4" spans="1:7" ht="18" customHeight="1" x14ac:dyDescent="0.3">
      <c r="A4" s="3" t="s">
        <v>2</v>
      </c>
      <c r="B4" s="73"/>
      <c r="C4" s="11">
        <v>2015</v>
      </c>
      <c r="D4" s="73"/>
      <c r="E4" s="77">
        <v>2014</v>
      </c>
      <c r="F4" s="73"/>
      <c r="G4" s="11">
        <v>2013</v>
      </c>
    </row>
    <row r="5" spans="1:7" x14ac:dyDescent="0.3">
      <c r="A5" s="4" t="s">
        <v>3</v>
      </c>
      <c r="B5" s="73"/>
      <c r="C5" s="25">
        <v>93580</v>
      </c>
      <c r="D5" s="73"/>
      <c r="E5" s="26">
        <v>86833</v>
      </c>
      <c r="F5" s="73"/>
      <c r="G5" s="7">
        <v>77849</v>
      </c>
    </row>
    <row r="6" spans="1:7" x14ac:dyDescent="0.3">
      <c r="A6" s="4" t="s">
        <v>4</v>
      </c>
      <c r="B6" s="73"/>
      <c r="C6" s="29">
        <v>33038</v>
      </c>
      <c r="D6" s="73"/>
      <c r="E6" s="31">
        <v>26934</v>
      </c>
      <c r="F6" s="73"/>
      <c r="G6" s="9">
        <v>20249</v>
      </c>
    </row>
    <row r="7" spans="1:7" x14ac:dyDescent="0.3">
      <c r="A7" s="4" t="s">
        <v>169</v>
      </c>
      <c r="B7" s="73"/>
      <c r="C7" s="25">
        <f>C5-C6</f>
        <v>60542</v>
      </c>
      <c r="D7" s="73"/>
      <c r="E7" s="26">
        <v>59899</v>
      </c>
      <c r="F7" s="73"/>
      <c r="G7" s="7">
        <v>57600</v>
      </c>
    </row>
    <row r="8" spans="1:7" x14ac:dyDescent="0.3">
      <c r="A8" s="4" t="s">
        <v>5</v>
      </c>
      <c r="B8" s="73"/>
      <c r="C8" s="25"/>
      <c r="D8" s="73"/>
      <c r="E8" s="26"/>
      <c r="F8" s="73"/>
      <c r="G8" s="73"/>
    </row>
    <row r="9" spans="1:7" x14ac:dyDescent="0.3">
      <c r="A9" s="4" t="s">
        <v>15</v>
      </c>
      <c r="B9" s="73"/>
      <c r="C9" s="25">
        <v>12046</v>
      </c>
      <c r="D9" s="73"/>
      <c r="E9" s="26">
        <v>11381</v>
      </c>
      <c r="F9" s="73"/>
      <c r="G9" s="7">
        <v>10411</v>
      </c>
    </row>
    <row r="10" spans="1:7" x14ac:dyDescent="0.3">
      <c r="A10" s="4" t="s">
        <v>16</v>
      </c>
      <c r="B10" s="73"/>
      <c r="C10" s="25">
        <v>15713</v>
      </c>
      <c r="D10" s="73"/>
      <c r="E10" s="26">
        <v>15811</v>
      </c>
      <c r="F10" s="73"/>
      <c r="G10" s="7">
        <v>15276</v>
      </c>
    </row>
    <row r="11" spans="1:7" x14ac:dyDescent="0.3">
      <c r="A11" s="4" t="s">
        <v>17</v>
      </c>
      <c r="B11" s="73"/>
      <c r="C11" s="25">
        <v>4611</v>
      </c>
      <c r="D11" s="73"/>
      <c r="E11" s="26">
        <v>4821</v>
      </c>
      <c r="F11" s="73"/>
      <c r="G11" s="7">
        <v>5149</v>
      </c>
    </row>
    <row r="12" spans="1:7" ht="31.2" x14ac:dyDescent="0.3">
      <c r="A12" s="4" t="s">
        <v>170</v>
      </c>
      <c r="B12" s="73"/>
      <c r="C12" s="29">
        <v>10011</v>
      </c>
      <c r="D12" s="73"/>
      <c r="E12" s="26">
        <v>127</v>
      </c>
      <c r="F12" s="73"/>
      <c r="G12" s="75">
        <v>0</v>
      </c>
    </row>
    <row r="13" spans="1:7" x14ac:dyDescent="0.3">
      <c r="A13" s="4" t="s">
        <v>171</v>
      </c>
      <c r="B13" s="73"/>
      <c r="C13" s="27">
        <f>SUM(C9:C12)</f>
        <v>42381</v>
      </c>
      <c r="D13" s="73"/>
      <c r="E13" s="67">
        <f>SUM(E9:E12)</f>
        <v>32140</v>
      </c>
      <c r="F13" s="73"/>
      <c r="G13" s="10">
        <v>30836</v>
      </c>
    </row>
    <row r="14" spans="1:7" x14ac:dyDescent="0.3">
      <c r="A14" s="4" t="s">
        <v>6</v>
      </c>
      <c r="B14" s="73"/>
      <c r="C14" s="25">
        <f>C7-C13</f>
        <v>18161</v>
      </c>
      <c r="D14" s="73"/>
      <c r="E14" s="26">
        <v>27759</v>
      </c>
      <c r="F14" s="73"/>
      <c r="G14" s="7">
        <v>26764</v>
      </c>
    </row>
    <row r="15" spans="1:7" x14ac:dyDescent="0.3">
      <c r="A15" s="4" t="s">
        <v>172</v>
      </c>
      <c r="B15" s="73"/>
      <c r="C15" s="29">
        <v>346</v>
      </c>
      <c r="D15" s="73"/>
      <c r="E15" s="31">
        <v>61</v>
      </c>
      <c r="F15" s="73"/>
      <c r="G15" s="12">
        <v>288</v>
      </c>
    </row>
    <row r="16" spans="1:7" x14ac:dyDescent="0.3">
      <c r="A16" s="4" t="s">
        <v>7</v>
      </c>
      <c r="B16" s="73"/>
      <c r="C16" s="25">
        <f>SUM(C14:C15)</f>
        <v>18507</v>
      </c>
      <c r="D16" s="73"/>
      <c r="E16" s="26">
        <v>27820</v>
      </c>
      <c r="F16" s="73"/>
      <c r="G16" s="7">
        <v>27052</v>
      </c>
    </row>
    <row r="17" spans="1:7" x14ac:dyDescent="0.3">
      <c r="A17" s="4" t="s">
        <v>8</v>
      </c>
      <c r="B17" s="73"/>
      <c r="C17" s="25">
        <v>6314</v>
      </c>
      <c r="D17" s="73"/>
      <c r="E17" s="26">
        <v>5746</v>
      </c>
      <c r="F17" s="73"/>
      <c r="G17" s="9">
        <v>5189</v>
      </c>
    </row>
    <row r="18" spans="1:7" ht="16.2" thickBot="1" x14ac:dyDescent="0.35">
      <c r="A18" s="4" t="s">
        <v>9</v>
      </c>
      <c r="B18" s="73"/>
      <c r="C18" s="78">
        <f>C16-C17</f>
        <v>12193</v>
      </c>
      <c r="D18" s="73"/>
      <c r="E18" s="79">
        <v>22074</v>
      </c>
      <c r="F18" s="73"/>
      <c r="G18" s="79">
        <v>21863</v>
      </c>
    </row>
    <row r="19" spans="1:7" ht="16.2" thickTop="1" x14ac:dyDescent="0.3">
      <c r="A19" s="73"/>
      <c r="B19" s="73"/>
      <c r="C19" s="5"/>
      <c r="D19" s="73"/>
      <c r="E19" s="26"/>
      <c r="F19" s="73"/>
      <c r="G19" s="75"/>
    </row>
    <row r="20" spans="1:7" x14ac:dyDescent="0.3">
      <c r="A20" s="3" t="s">
        <v>10</v>
      </c>
      <c r="B20" s="73"/>
      <c r="C20" s="5"/>
      <c r="D20" s="73"/>
      <c r="E20" s="26"/>
      <c r="F20" s="73"/>
      <c r="G20" s="73"/>
    </row>
    <row r="21" spans="1:7" x14ac:dyDescent="0.3">
      <c r="A21" s="4" t="s">
        <v>173</v>
      </c>
      <c r="B21" s="73"/>
      <c r="C21" s="5">
        <v>1.49</v>
      </c>
      <c r="D21" s="73"/>
      <c r="E21" s="80">
        <v>2.66</v>
      </c>
      <c r="F21" s="73"/>
      <c r="G21" s="64">
        <v>2.61</v>
      </c>
    </row>
    <row r="22" spans="1:7" x14ac:dyDescent="0.3">
      <c r="A22" s="4" t="s">
        <v>174</v>
      </c>
      <c r="B22" s="73"/>
      <c r="C22" s="5">
        <v>1.48</v>
      </c>
      <c r="D22" s="73"/>
      <c r="E22" s="80">
        <v>2.63</v>
      </c>
      <c r="F22" s="73"/>
      <c r="G22" s="64">
        <v>2.58</v>
      </c>
    </row>
    <row r="23" spans="1:7" x14ac:dyDescent="0.3">
      <c r="A23" s="116" t="s">
        <v>11</v>
      </c>
      <c r="B23" s="116"/>
      <c r="C23" s="5"/>
      <c r="D23" s="73"/>
      <c r="E23" s="26"/>
      <c r="F23" s="73"/>
      <c r="G23" s="73"/>
    </row>
    <row r="24" spans="1:7" ht="22.5" customHeight="1" x14ac:dyDescent="0.3">
      <c r="A24" s="4" t="s">
        <v>173</v>
      </c>
      <c r="B24" s="73"/>
      <c r="C24" s="25">
        <v>8177</v>
      </c>
      <c r="D24" s="73"/>
      <c r="E24" s="26">
        <v>8299</v>
      </c>
      <c r="F24" s="73"/>
      <c r="G24" s="7">
        <v>8375</v>
      </c>
    </row>
    <row r="25" spans="1:7" x14ac:dyDescent="0.3">
      <c r="A25" s="4" t="s">
        <v>174</v>
      </c>
      <c r="B25" s="73"/>
      <c r="C25" s="25">
        <v>8254</v>
      </c>
      <c r="D25" s="73"/>
      <c r="E25" s="26">
        <v>8399</v>
      </c>
      <c r="F25" s="73"/>
      <c r="G25" s="7">
        <v>8470</v>
      </c>
    </row>
    <row r="26" spans="1:7" x14ac:dyDescent="0.3">
      <c r="A26" s="2" t="s">
        <v>77</v>
      </c>
      <c r="C26" s="81"/>
      <c r="E26" s="76"/>
    </row>
    <row r="27" spans="1:7" x14ac:dyDescent="0.3">
      <c r="A27" s="6" t="s">
        <v>79</v>
      </c>
      <c r="C27" s="81">
        <v>781</v>
      </c>
      <c r="E27" s="82">
        <v>597</v>
      </c>
      <c r="G27" s="1">
        <v>429</v>
      </c>
    </row>
    <row r="28" spans="1:7" x14ac:dyDescent="0.3">
      <c r="A28" s="8" t="s">
        <v>80</v>
      </c>
      <c r="C28" s="81">
        <v>620</v>
      </c>
      <c r="E28" s="82">
        <v>509</v>
      </c>
      <c r="G28" s="1">
        <v>371</v>
      </c>
    </row>
    <row r="29" spans="1:7" x14ac:dyDescent="0.3">
      <c r="A29" s="1" t="s">
        <v>81</v>
      </c>
      <c r="C29" s="81">
        <v>4400</v>
      </c>
      <c r="E29" s="82">
        <v>5500</v>
      </c>
      <c r="G29" s="32">
        <v>3900</v>
      </c>
    </row>
    <row r="30" spans="1:7" x14ac:dyDescent="0.3">
      <c r="A30" s="1" t="s">
        <v>78</v>
      </c>
      <c r="C30" s="83">
        <v>44.15</v>
      </c>
      <c r="E30" s="84">
        <v>41.7</v>
      </c>
      <c r="G30" s="1">
        <v>34.54</v>
      </c>
    </row>
    <row r="31" spans="1:7" ht="31.2" x14ac:dyDescent="0.3">
      <c r="A31" s="4" t="s">
        <v>12</v>
      </c>
      <c r="B31" s="73"/>
      <c r="C31" s="5">
        <v>1.24</v>
      </c>
      <c r="D31" s="73"/>
      <c r="E31" s="85">
        <v>1.1200000000000001</v>
      </c>
      <c r="F31" s="73"/>
      <c r="G31" s="64">
        <v>0.89</v>
      </c>
    </row>
    <row r="32" spans="1:7" x14ac:dyDescent="0.3">
      <c r="A32" s="4" t="s">
        <v>82</v>
      </c>
      <c r="B32" s="73"/>
      <c r="C32" s="5">
        <v>1.21</v>
      </c>
      <c r="D32" s="73"/>
      <c r="E32" s="85">
        <v>1.07</v>
      </c>
      <c r="F32" s="73"/>
      <c r="G32" s="64">
        <v>0.89</v>
      </c>
    </row>
    <row r="33" spans="1:5" ht="21.75" customHeight="1" x14ac:dyDescent="0.3">
      <c r="C33" s="72"/>
      <c r="E33" s="76"/>
    </row>
    <row r="34" spans="1:5" x14ac:dyDescent="0.3">
      <c r="A34" s="1" t="s">
        <v>175</v>
      </c>
      <c r="C34" s="72"/>
      <c r="E34" s="76"/>
    </row>
    <row r="35" spans="1:5" x14ac:dyDescent="0.3">
      <c r="C35" s="72"/>
      <c r="E35" s="76"/>
    </row>
  </sheetData>
  <mergeCells count="2">
    <mergeCell ref="A3:B3"/>
    <mergeCell ref="A23:B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0" workbookViewId="0">
      <selection activeCell="G46" sqref="A1:G46"/>
    </sheetView>
  </sheetViews>
  <sheetFormatPr defaultColWidth="9.109375" defaultRowHeight="15.6" x14ac:dyDescent="0.3"/>
  <cols>
    <col min="1" max="1" width="69.6640625" style="21" customWidth="1"/>
    <col min="2" max="2" width="3.5546875" style="1" customWidth="1"/>
    <col min="3" max="3" width="12.109375" style="1" customWidth="1"/>
    <col min="4" max="4" width="2.33203125" style="1" customWidth="1"/>
    <col min="5" max="5" width="11.88671875" style="1" customWidth="1"/>
    <col min="6" max="6" width="2.6640625" style="1" customWidth="1"/>
    <col min="7" max="8" width="12.33203125" style="38" customWidth="1"/>
    <col min="9" max="16384" width="9.109375" style="1"/>
  </cols>
  <sheetData>
    <row r="1" spans="1:7" x14ac:dyDescent="0.3">
      <c r="A1" s="15" t="s">
        <v>14</v>
      </c>
      <c r="B1" s="15"/>
      <c r="C1" s="15"/>
      <c r="D1" s="15"/>
      <c r="E1" s="86"/>
      <c r="G1" s="1"/>
    </row>
    <row r="2" spans="1:7" x14ac:dyDescent="0.3">
      <c r="A2" s="2" t="s">
        <v>18</v>
      </c>
      <c r="B2" s="2"/>
      <c r="C2" s="2"/>
      <c r="D2" s="2"/>
      <c r="E2" s="42"/>
      <c r="G2" s="1"/>
    </row>
    <row r="3" spans="1:7" x14ac:dyDescent="0.3">
      <c r="A3" s="74" t="s">
        <v>19</v>
      </c>
      <c r="B3" s="74"/>
      <c r="C3" s="74"/>
      <c r="D3" s="74"/>
      <c r="E3" s="87"/>
      <c r="F3" s="73"/>
      <c r="G3" s="73"/>
    </row>
    <row r="4" spans="1:7" x14ac:dyDescent="0.3">
      <c r="A4" s="74" t="s">
        <v>2</v>
      </c>
      <c r="B4" s="74"/>
      <c r="C4" s="77" t="s">
        <v>176</v>
      </c>
      <c r="D4" s="74"/>
      <c r="E4" s="77">
        <v>2014</v>
      </c>
      <c r="F4" s="73"/>
      <c r="G4" s="11" t="s">
        <v>177</v>
      </c>
    </row>
    <row r="5" spans="1:7" x14ac:dyDescent="0.3">
      <c r="A5" s="74" t="s">
        <v>20</v>
      </c>
      <c r="B5" s="74"/>
      <c r="C5" s="74"/>
      <c r="D5" s="74"/>
      <c r="E5" s="87"/>
      <c r="F5" s="73"/>
      <c r="G5" s="1"/>
    </row>
    <row r="6" spans="1:7" x14ac:dyDescent="0.3">
      <c r="A6" s="73" t="s">
        <v>21</v>
      </c>
      <c r="B6" s="73"/>
      <c r="C6" s="26"/>
      <c r="D6" s="73"/>
      <c r="E6" s="87"/>
      <c r="F6" s="73"/>
      <c r="G6" s="73"/>
    </row>
    <row r="7" spans="1:7" x14ac:dyDescent="0.3">
      <c r="A7" s="73" t="s">
        <v>48</v>
      </c>
      <c r="B7" s="73"/>
      <c r="C7" s="88">
        <v>5595</v>
      </c>
      <c r="D7" s="73"/>
      <c r="E7" s="26">
        <v>8669</v>
      </c>
      <c r="F7" s="73"/>
      <c r="G7" s="65">
        <v>3804</v>
      </c>
    </row>
    <row r="8" spans="1:7" x14ac:dyDescent="0.3">
      <c r="A8" s="22" t="s">
        <v>178</v>
      </c>
      <c r="B8" s="22"/>
      <c r="C8" s="89">
        <v>90931</v>
      </c>
      <c r="D8" s="22"/>
      <c r="E8" s="31">
        <v>77040</v>
      </c>
      <c r="F8" s="73"/>
      <c r="G8" s="9">
        <v>73218</v>
      </c>
    </row>
    <row r="9" spans="1:7" x14ac:dyDescent="0.3">
      <c r="A9" s="22" t="s">
        <v>76</v>
      </c>
      <c r="B9" s="22"/>
      <c r="C9" s="88">
        <f>SUM(C7:C8)</f>
        <v>96526</v>
      </c>
      <c r="D9" s="22"/>
      <c r="E9" s="88">
        <v>85709</v>
      </c>
      <c r="F9" s="73"/>
      <c r="G9" s="7">
        <v>77022</v>
      </c>
    </row>
    <row r="10" spans="1:7" ht="31.2" x14ac:dyDescent="0.3">
      <c r="A10" s="22" t="s">
        <v>179</v>
      </c>
      <c r="B10" s="22"/>
      <c r="C10" s="88">
        <v>17908</v>
      </c>
      <c r="D10" s="22"/>
      <c r="E10" s="88">
        <v>19544</v>
      </c>
      <c r="F10" s="73"/>
      <c r="G10" s="7">
        <v>17486</v>
      </c>
    </row>
    <row r="11" spans="1:7" x14ac:dyDescent="0.3">
      <c r="A11" s="22" t="s">
        <v>49</v>
      </c>
      <c r="B11" s="22"/>
      <c r="C11" s="88">
        <v>2902</v>
      </c>
      <c r="D11" s="22"/>
      <c r="E11" s="88">
        <v>2660</v>
      </c>
      <c r="F11" s="73"/>
      <c r="G11" s="7">
        <v>1938</v>
      </c>
    </row>
    <row r="12" spans="1:7" x14ac:dyDescent="0.3">
      <c r="A12" s="22" t="s">
        <v>50</v>
      </c>
      <c r="B12" s="22"/>
      <c r="C12" s="88">
        <v>1915</v>
      </c>
      <c r="D12" s="22"/>
      <c r="E12" s="88">
        <v>1941</v>
      </c>
      <c r="F12" s="73"/>
      <c r="G12" s="7">
        <v>1632</v>
      </c>
    </row>
    <row r="13" spans="1:7" x14ac:dyDescent="0.3">
      <c r="A13" s="22" t="s">
        <v>51</v>
      </c>
      <c r="B13" s="22"/>
      <c r="C13" s="89">
        <v>5461</v>
      </c>
      <c r="D13" s="22"/>
      <c r="E13" s="89">
        <v>4392</v>
      </c>
      <c r="F13" s="73"/>
      <c r="G13" s="9">
        <v>3388</v>
      </c>
    </row>
    <row r="14" spans="1:7" x14ac:dyDescent="0.3">
      <c r="A14" s="17" t="s">
        <v>24</v>
      </c>
      <c r="B14" s="22"/>
      <c r="C14" s="88">
        <f>SUM(C9:C13)</f>
        <v>124712</v>
      </c>
      <c r="D14" s="22"/>
      <c r="E14" s="88">
        <v>114246</v>
      </c>
      <c r="F14" s="73"/>
      <c r="G14" s="7">
        <v>101466</v>
      </c>
    </row>
    <row r="15" spans="1:7" ht="31.2" x14ac:dyDescent="0.3">
      <c r="A15" s="18" t="s">
        <v>180</v>
      </c>
      <c r="B15" s="18"/>
      <c r="C15" s="88">
        <v>14731</v>
      </c>
      <c r="D15" s="18"/>
      <c r="E15" s="88">
        <v>13011</v>
      </c>
      <c r="F15" s="73"/>
      <c r="G15" s="7">
        <v>9991</v>
      </c>
    </row>
    <row r="16" spans="1:7" x14ac:dyDescent="0.3">
      <c r="A16" s="18" t="s">
        <v>25</v>
      </c>
      <c r="B16" s="18"/>
      <c r="C16" s="88">
        <v>12053</v>
      </c>
      <c r="D16" s="18"/>
      <c r="E16" s="88">
        <v>14597</v>
      </c>
      <c r="F16" s="73"/>
      <c r="G16" s="7">
        <v>10844</v>
      </c>
    </row>
    <row r="17" spans="1:7" x14ac:dyDescent="0.3">
      <c r="A17" s="18" t="s">
        <v>26</v>
      </c>
      <c r="B17" s="18"/>
      <c r="C17" s="88">
        <v>16939</v>
      </c>
      <c r="D17" s="18"/>
      <c r="E17" s="88">
        <v>20127</v>
      </c>
      <c r="F17" s="73"/>
      <c r="G17" s="7">
        <v>14655</v>
      </c>
    </row>
    <row r="18" spans="1:7" x14ac:dyDescent="0.3">
      <c r="A18" s="18" t="s">
        <v>27</v>
      </c>
      <c r="B18" s="18"/>
      <c r="C18" s="88">
        <v>4835</v>
      </c>
      <c r="D18" s="18"/>
      <c r="E18" s="88">
        <v>6981</v>
      </c>
      <c r="F18" s="73"/>
      <c r="G18" s="7">
        <v>3083</v>
      </c>
    </row>
    <row r="19" spans="1:7" x14ac:dyDescent="0.3">
      <c r="A19" s="18" t="s">
        <v>28</v>
      </c>
      <c r="B19" s="18"/>
      <c r="C19" s="88">
        <v>2953</v>
      </c>
      <c r="D19" s="18"/>
      <c r="E19" s="89">
        <v>3422</v>
      </c>
      <c r="F19" s="73"/>
      <c r="G19" s="7">
        <v>2392</v>
      </c>
    </row>
    <row r="20" spans="1:7" ht="16.2" thickBot="1" x14ac:dyDescent="0.35">
      <c r="A20" s="73" t="s">
        <v>181</v>
      </c>
      <c r="B20" s="18"/>
      <c r="C20" s="90">
        <f>SUM(C14:C19)</f>
        <v>176223</v>
      </c>
      <c r="D20" s="18"/>
      <c r="E20" s="90">
        <v>172384</v>
      </c>
      <c r="F20" s="73"/>
      <c r="G20" s="13">
        <v>142431</v>
      </c>
    </row>
    <row r="21" spans="1:7" ht="16.2" thickTop="1" x14ac:dyDescent="0.3">
      <c r="A21" s="1"/>
      <c r="B21" s="73"/>
      <c r="C21" s="26"/>
      <c r="D21" s="73"/>
      <c r="E21" s="88"/>
      <c r="F21" s="73"/>
      <c r="G21" s="75"/>
    </row>
    <row r="22" spans="1:7" x14ac:dyDescent="0.3">
      <c r="A22" s="19" t="s">
        <v>29</v>
      </c>
      <c r="B22" s="19"/>
      <c r="C22" s="91"/>
      <c r="D22" s="19"/>
      <c r="E22" s="88"/>
      <c r="F22" s="73"/>
      <c r="G22" s="73"/>
    </row>
    <row r="23" spans="1:7" x14ac:dyDescent="0.3">
      <c r="A23" s="18" t="s">
        <v>30</v>
      </c>
      <c r="B23" s="18"/>
      <c r="C23" s="92"/>
      <c r="D23" s="18"/>
      <c r="E23" s="88"/>
      <c r="F23" s="73"/>
      <c r="G23" s="73"/>
    </row>
    <row r="24" spans="1:7" x14ac:dyDescent="0.3">
      <c r="A24" s="16" t="s">
        <v>31</v>
      </c>
      <c r="B24" s="16"/>
      <c r="C24" s="88">
        <v>6591</v>
      </c>
      <c r="D24" s="16"/>
      <c r="E24" s="88">
        <v>7432</v>
      </c>
      <c r="F24" s="73"/>
      <c r="G24" s="65">
        <v>4828</v>
      </c>
    </row>
    <row r="25" spans="1:7" x14ac:dyDescent="0.3">
      <c r="A25" s="16" t="s">
        <v>182</v>
      </c>
      <c r="B25" s="16"/>
      <c r="C25" s="88">
        <v>4985</v>
      </c>
      <c r="D25" s="16"/>
      <c r="E25" s="88">
        <v>2000</v>
      </c>
      <c r="F25" s="73"/>
      <c r="G25" s="65">
        <v>0</v>
      </c>
    </row>
    <row r="26" spans="1:7" x14ac:dyDescent="0.3">
      <c r="A26" s="16" t="s">
        <v>32</v>
      </c>
      <c r="B26" s="16"/>
      <c r="C26" s="88">
        <v>2499</v>
      </c>
      <c r="D26" s="16"/>
      <c r="E26" s="88">
        <v>0</v>
      </c>
      <c r="F26" s="73"/>
      <c r="G26" s="7">
        <v>2999</v>
      </c>
    </row>
    <row r="27" spans="1:7" x14ac:dyDescent="0.3">
      <c r="A27" s="16" t="s">
        <v>33</v>
      </c>
      <c r="B27" s="16"/>
      <c r="C27" s="88">
        <v>5096</v>
      </c>
      <c r="D27" s="16"/>
      <c r="E27" s="88">
        <v>4797</v>
      </c>
      <c r="F27" s="73"/>
      <c r="G27" s="7">
        <v>4117</v>
      </c>
    </row>
    <row r="28" spans="1:7" x14ac:dyDescent="0.3">
      <c r="A28" s="16" t="s">
        <v>34</v>
      </c>
      <c r="B28" s="16"/>
      <c r="C28" s="88">
        <v>606</v>
      </c>
      <c r="D28" s="16"/>
      <c r="E28" s="88">
        <v>782</v>
      </c>
      <c r="F28" s="73"/>
      <c r="G28" s="75">
        <v>592</v>
      </c>
    </row>
    <row r="29" spans="1:7" x14ac:dyDescent="0.3">
      <c r="A29" s="16" t="s">
        <v>35</v>
      </c>
      <c r="B29" s="16"/>
      <c r="C29" s="88">
        <v>23223</v>
      </c>
      <c r="D29" s="16"/>
      <c r="E29" s="88">
        <v>23150</v>
      </c>
      <c r="F29" s="73"/>
      <c r="G29" s="7">
        <v>20639</v>
      </c>
    </row>
    <row r="30" spans="1:7" x14ac:dyDescent="0.3">
      <c r="A30" s="16" t="s">
        <v>36</v>
      </c>
      <c r="B30" s="16"/>
      <c r="C30" s="88">
        <v>92</v>
      </c>
      <c r="D30" s="16"/>
      <c r="E30" s="88">
        <v>558</v>
      </c>
      <c r="F30" s="73"/>
      <c r="G30" s="75">
        <v>645</v>
      </c>
    </row>
    <row r="31" spans="1:7" x14ac:dyDescent="0.3">
      <c r="A31" s="16" t="s">
        <v>23</v>
      </c>
      <c r="B31" s="16"/>
      <c r="C31" s="89">
        <v>6766</v>
      </c>
      <c r="D31" s="16"/>
      <c r="E31" s="89">
        <v>6906</v>
      </c>
      <c r="F31" s="73"/>
      <c r="G31" s="9">
        <v>3597</v>
      </c>
    </row>
    <row r="32" spans="1:7" x14ac:dyDescent="0.3">
      <c r="A32" s="17" t="s">
        <v>37</v>
      </c>
      <c r="B32" s="16"/>
      <c r="C32" s="88">
        <f>SUM(C24:C31)</f>
        <v>49858</v>
      </c>
      <c r="D32" s="16"/>
      <c r="E32" s="88">
        <v>45625</v>
      </c>
      <c r="F32" s="73"/>
      <c r="G32" s="7">
        <v>37417</v>
      </c>
    </row>
    <row r="33" spans="1:7" x14ac:dyDescent="0.3">
      <c r="A33" s="18" t="s">
        <v>38</v>
      </c>
      <c r="B33" s="18"/>
      <c r="C33" s="88">
        <v>27808</v>
      </c>
      <c r="D33" s="18"/>
      <c r="E33" s="88">
        <v>20645</v>
      </c>
      <c r="F33" s="73"/>
      <c r="G33" s="7">
        <v>12601</v>
      </c>
    </row>
    <row r="34" spans="1:7" x14ac:dyDescent="0.3">
      <c r="A34" s="18" t="s">
        <v>39</v>
      </c>
      <c r="B34" s="18"/>
      <c r="C34" s="88">
        <v>2095</v>
      </c>
      <c r="D34" s="18"/>
      <c r="E34" s="88">
        <v>2008</v>
      </c>
      <c r="F34" s="73"/>
      <c r="G34" s="7">
        <v>1760</v>
      </c>
    </row>
    <row r="35" spans="1:7" x14ac:dyDescent="0.3">
      <c r="A35" s="18" t="s">
        <v>22</v>
      </c>
      <c r="B35" s="18"/>
      <c r="C35" s="88">
        <v>2835</v>
      </c>
      <c r="D35" s="18"/>
      <c r="E35" s="88">
        <v>2728</v>
      </c>
      <c r="F35" s="73"/>
      <c r="G35" s="7">
        <v>1709</v>
      </c>
    </row>
    <row r="36" spans="1:7" x14ac:dyDescent="0.3">
      <c r="A36" s="18" t="s">
        <v>40</v>
      </c>
      <c r="B36" s="18"/>
      <c r="C36" s="88">
        <v>13544</v>
      </c>
      <c r="D36" s="18"/>
      <c r="E36" s="88">
        <v>11594</v>
      </c>
      <c r="F36" s="73"/>
      <c r="G36" s="9">
        <v>10000</v>
      </c>
    </row>
    <row r="37" spans="1:7" x14ac:dyDescent="0.3">
      <c r="A37" s="20" t="s">
        <v>41</v>
      </c>
      <c r="B37" s="18"/>
      <c r="C37" s="93">
        <f>SUM(C32:C36)</f>
        <v>96140</v>
      </c>
      <c r="D37" s="18"/>
      <c r="E37" s="94">
        <v>82600</v>
      </c>
      <c r="F37" s="73"/>
      <c r="G37" s="10">
        <v>63487</v>
      </c>
    </row>
    <row r="38" spans="1:7" x14ac:dyDescent="0.3">
      <c r="A38" s="22" t="s">
        <v>42</v>
      </c>
      <c r="B38" s="22"/>
      <c r="C38" s="26"/>
      <c r="D38" s="22"/>
      <c r="E38" s="88"/>
      <c r="F38" s="73"/>
      <c r="G38" s="73"/>
    </row>
    <row r="39" spans="1:7" x14ac:dyDescent="0.3">
      <c r="A39" s="95" t="s">
        <v>43</v>
      </c>
      <c r="B39" s="95"/>
      <c r="C39" s="25"/>
      <c r="D39" s="22"/>
      <c r="E39" s="88"/>
      <c r="F39" s="73"/>
      <c r="G39" s="73"/>
    </row>
    <row r="40" spans="1:7" ht="31.2" x14ac:dyDescent="0.3">
      <c r="A40" s="22" t="s">
        <v>183</v>
      </c>
      <c r="B40" s="22"/>
      <c r="C40" s="26">
        <v>68465</v>
      </c>
      <c r="D40" s="22"/>
      <c r="E40" s="88">
        <v>68366</v>
      </c>
      <c r="F40" s="73"/>
      <c r="G40" s="7">
        <v>67306</v>
      </c>
    </row>
    <row r="41" spans="1:7" x14ac:dyDescent="0.3">
      <c r="A41" s="73" t="s">
        <v>44</v>
      </c>
      <c r="B41" s="73"/>
      <c r="C41" s="26">
        <v>9096</v>
      </c>
      <c r="D41" s="73"/>
      <c r="E41" s="88">
        <v>17710</v>
      </c>
      <c r="F41" s="73"/>
      <c r="G41" s="7">
        <v>9895</v>
      </c>
    </row>
    <row r="42" spans="1:7" x14ac:dyDescent="0.3">
      <c r="A42" s="73" t="s">
        <v>45</v>
      </c>
      <c r="B42" s="73"/>
      <c r="C42" s="31">
        <v>2522</v>
      </c>
      <c r="D42" s="73"/>
      <c r="E42" s="88">
        <v>3708</v>
      </c>
      <c r="F42" s="73"/>
      <c r="G42" s="9">
        <v>1743</v>
      </c>
    </row>
    <row r="43" spans="1:7" x14ac:dyDescent="0.3">
      <c r="A43" s="73" t="s">
        <v>46</v>
      </c>
      <c r="B43" s="73"/>
      <c r="C43" s="26">
        <f>SUM(C40:C42)</f>
        <v>80083</v>
      </c>
      <c r="D43" s="73"/>
      <c r="E43" s="94">
        <v>89784</v>
      </c>
      <c r="F43" s="73"/>
      <c r="G43" s="7">
        <v>78944</v>
      </c>
    </row>
    <row r="44" spans="1:7" ht="16.2" thickBot="1" x14ac:dyDescent="0.35">
      <c r="A44" s="73" t="s">
        <v>47</v>
      </c>
      <c r="B44" s="73"/>
      <c r="C44" s="79">
        <v>176223</v>
      </c>
      <c r="D44" s="73"/>
      <c r="E44" s="90">
        <v>172384</v>
      </c>
      <c r="F44" s="73"/>
      <c r="G44" s="66">
        <v>142431</v>
      </c>
    </row>
    <row r="45" spans="1:7" ht="16.2" thickTop="1" x14ac:dyDescent="0.3">
      <c r="A45" s="73"/>
      <c r="B45" s="73"/>
      <c r="C45" s="73"/>
      <c r="D45" s="73"/>
      <c r="E45" s="96"/>
      <c r="F45" s="73"/>
      <c r="G45" s="75"/>
    </row>
    <row r="46" spans="1:7" x14ac:dyDescent="0.3">
      <c r="A46" s="6" t="s">
        <v>184</v>
      </c>
      <c r="B46" s="6"/>
      <c r="C46" s="6"/>
      <c r="D46" s="6"/>
      <c r="E46" s="97"/>
      <c r="G4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N16" sqref="N16"/>
    </sheetView>
  </sheetViews>
  <sheetFormatPr defaultColWidth="9.109375" defaultRowHeight="15.6" x14ac:dyDescent="0.3"/>
  <cols>
    <col min="1" max="1" width="58.88671875" style="1" customWidth="1"/>
    <col min="2" max="2" width="2.44140625" style="1" customWidth="1"/>
    <col min="3" max="3" width="11" style="23" customWidth="1"/>
    <col min="4" max="4" width="3.33203125" style="1" customWidth="1"/>
    <col min="5" max="5" width="11" style="23" customWidth="1"/>
    <col min="6" max="16384" width="9.109375" style="1"/>
  </cols>
  <sheetData>
    <row r="1" spans="1:5" x14ac:dyDescent="0.3">
      <c r="A1" s="15" t="s">
        <v>14</v>
      </c>
      <c r="B1" s="15"/>
      <c r="C1" s="98"/>
    </row>
    <row r="2" spans="1:5" x14ac:dyDescent="0.3">
      <c r="A2" s="2" t="s">
        <v>75</v>
      </c>
      <c r="B2" s="2"/>
      <c r="C2" s="99"/>
    </row>
    <row r="3" spans="1:5" x14ac:dyDescent="0.3">
      <c r="A3" s="74" t="s">
        <v>19</v>
      </c>
      <c r="B3" s="74"/>
      <c r="C3" s="5"/>
    </row>
    <row r="4" spans="1:5" x14ac:dyDescent="0.3">
      <c r="A4" s="3" t="s">
        <v>2</v>
      </c>
      <c r="B4" s="3"/>
      <c r="C4" s="11">
        <v>2015</v>
      </c>
      <c r="D4" s="73"/>
      <c r="E4" s="30">
        <v>2014</v>
      </c>
    </row>
    <row r="5" spans="1:5" x14ac:dyDescent="0.3">
      <c r="A5" s="3" t="s">
        <v>52</v>
      </c>
      <c r="B5" s="3"/>
      <c r="C5" s="5"/>
      <c r="D5" s="73"/>
      <c r="E5" s="24"/>
    </row>
    <row r="6" spans="1:5" x14ac:dyDescent="0.3">
      <c r="A6" s="4" t="s">
        <v>9</v>
      </c>
      <c r="B6" s="4"/>
      <c r="C6" s="25">
        <v>12193</v>
      </c>
      <c r="D6" s="73"/>
      <c r="E6" s="26">
        <v>22074</v>
      </c>
    </row>
    <row r="7" spans="1:5" ht="31.2" x14ac:dyDescent="0.3">
      <c r="A7" s="4" t="s">
        <v>53</v>
      </c>
      <c r="B7" s="4"/>
      <c r="C7" s="25"/>
      <c r="D7" s="73"/>
      <c r="E7" s="24"/>
    </row>
    <row r="8" spans="1:5" x14ac:dyDescent="0.3">
      <c r="A8" s="4" t="s">
        <v>185</v>
      </c>
      <c r="B8" s="4"/>
      <c r="C8" s="25">
        <v>7498</v>
      </c>
      <c r="D8" s="73"/>
      <c r="E8" s="26">
        <v>0</v>
      </c>
    </row>
    <row r="9" spans="1:5" x14ac:dyDescent="0.3">
      <c r="A9" s="4" t="s">
        <v>83</v>
      </c>
      <c r="B9" s="4"/>
      <c r="C9" s="25">
        <v>5957</v>
      </c>
      <c r="D9" s="73"/>
      <c r="E9" s="26">
        <v>5212</v>
      </c>
    </row>
    <row r="10" spans="1:5" x14ac:dyDescent="0.3">
      <c r="A10" s="4" t="s">
        <v>84</v>
      </c>
      <c r="B10" s="4"/>
      <c r="C10" s="25">
        <v>2574</v>
      </c>
      <c r="D10" s="73"/>
      <c r="E10" s="26">
        <v>2446</v>
      </c>
    </row>
    <row r="11" spans="1:5" x14ac:dyDescent="0.3">
      <c r="A11" s="4" t="s">
        <v>85</v>
      </c>
      <c r="B11" s="4"/>
      <c r="C11" s="25">
        <v>-443</v>
      </c>
      <c r="D11" s="73"/>
      <c r="E11" s="26">
        <v>-109</v>
      </c>
    </row>
    <row r="12" spans="1:5" x14ac:dyDescent="0.3">
      <c r="A12" s="4" t="s">
        <v>86</v>
      </c>
      <c r="B12" s="4"/>
      <c r="C12" s="25">
        <v>-588</v>
      </c>
      <c r="D12" s="73"/>
      <c r="E12" s="26">
        <v>-271</v>
      </c>
    </row>
    <row r="13" spans="1:5" x14ac:dyDescent="0.3">
      <c r="A13" s="4" t="s">
        <v>87</v>
      </c>
      <c r="B13" s="4"/>
      <c r="C13" s="25">
        <v>224</v>
      </c>
      <c r="D13" s="73"/>
      <c r="E13" s="26">
        <v>-331</v>
      </c>
    </row>
    <row r="14" spans="1:5" x14ac:dyDescent="0.3">
      <c r="A14" s="4" t="s">
        <v>88</v>
      </c>
      <c r="B14" s="4"/>
      <c r="C14" s="25">
        <v>45072</v>
      </c>
      <c r="D14" s="73"/>
      <c r="E14" s="26">
        <v>44325</v>
      </c>
    </row>
    <row r="15" spans="1:5" x14ac:dyDescent="0.3">
      <c r="A15" s="4" t="s">
        <v>89</v>
      </c>
      <c r="B15" s="4"/>
      <c r="C15" s="25">
        <v>-44920</v>
      </c>
      <c r="D15" s="73"/>
      <c r="E15" s="26">
        <v>-41739</v>
      </c>
    </row>
    <row r="16" spans="1:5" x14ac:dyDescent="0.3">
      <c r="A16" s="4" t="s">
        <v>55</v>
      </c>
      <c r="B16" s="4"/>
      <c r="C16" s="25"/>
      <c r="D16" s="73"/>
      <c r="E16" s="24"/>
    </row>
    <row r="17" spans="1:5" x14ac:dyDescent="0.3">
      <c r="A17" s="4" t="s">
        <v>90</v>
      </c>
      <c r="B17" s="4"/>
      <c r="C17" s="25">
        <v>1456</v>
      </c>
      <c r="D17" s="73"/>
      <c r="E17" s="26">
        <v>-1120</v>
      </c>
    </row>
    <row r="18" spans="1:5" x14ac:dyDescent="0.3">
      <c r="A18" s="4" t="s">
        <v>91</v>
      </c>
      <c r="B18" s="4"/>
      <c r="C18" s="25">
        <v>-272</v>
      </c>
      <c r="D18" s="73"/>
      <c r="E18" s="26">
        <v>-161</v>
      </c>
    </row>
    <row r="19" spans="1:5" x14ac:dyDescent="0.3">
      <c r="A19" s="4" t="s">
        <v>92</v>
      </c>
      <c r="B19" s="4"/>
      <c r="C19" s="25">
        <v>62</v>
      </c>
      <c r="D19" s="73"/>
      <c r="E19" s="26">
        <v>-29</v>
      </c>
    </row>
    <row r="20" spans="1:5" x14ac:dyDescent="0.3">
      <c r="A20" s="4" t="s">
        <v>93</v>
      </c>
      <c r="B20" s="4"/>
      <c r="C20" s="25">
        <v>346</v>
      </c>
      <c r="D20" s="73"/>
      <c r="E20" s="26">
        <v>-628</v>
      </c>
    </row>
    <row r="21" spans="1:5" x14ac:dyDescent="0.3">
      <c r="A21" s="4" t="s">
        <v>94</v>
      </c>
      <c r="B21" s="4"/>
      <c r="C21" s="25">
        <v>-1054</v>
      </c>
      <c r="D21" s="73"/>
      <c r="E21" s="26">
        <v>473</v>
      </c>
    </row>
    <row r="22" spans="1:5" x14ac:dyDescent="0.3">
      <c r="A22" s="4" t="s">
        <v>95</v>
      </c>
      <c r="B22" s="4"/>
      <c r="C22" s="25">
        <v>-624</v>
      </c>
      <c r="D22" s="73"/>
      <c r="E22" s="26">
        <v>1075</v>
      </c>
    </row>
    <row r="23" spans="1:5" x14ac:dyDescent="0.3">
      <c r="A23" s="4" t="s">
        <v>96</v>
      </c>
      <c r="B23" s="4"/>
      <c r="C23" s="25">
        <v>1599</v>
      </c>
      <c r="D23" s="73"/>
      <c r="E23" s="26">
        <v>1014</v>
      </c>
    </row>
    <row r="24" spans="1:5" x14ac:dyDescent="0.3">
      <c r="A24" s="4" t="s">
        <v>56</v>
      </c>
      <c r="B24" s="4"/>
      <c r="C24" s="27">
        <f>SUM(C6:C23)</f>
        <v>29080</v>
      </c>
      <c r="D24" s="73"/>
      <c r="E24" s="67">
        <v>32231</v>
      </c>
    </row>
    <row r="25" spans="1:5" x14ac:dyDescent="0.3">
      <c r="A25" s="3" t="s">
        <v>57</v>
      </c>
      <c r="B25" s="3"/>
      <c r="C25" s="25"/>
      <c r="D25" s="73"/>
      <c r="E25" s="24"/>
    </row>
    <row r="26" spans="1:5" ht="31.2" x14ac:dyDescent="0.3">
      <c r="A26" s="4" t="s">
        <v>186</v>
      </c>
      <c r="B26" s="4"/>
      <c r="C26" s="25">
        <v>4481</v>
      </c>
      <c r="D26" s="73"/>
      <c r="E26" s="26">
        <v>500</v>
      </c>
    </row>
    <row r="27" spans="1:5" x14ac:dyDescent="0.3">
      <c r="A27" s="4" t="s">
        <v>58</v>
      </c>
      <c r="B27" s="4"/>
      <c r="C27" s="25">
        <v>10680</v>
      </c>
      <c r="D27" s="73"/>
      <c r="E27" s="26">
        <v>10350</v>
      </c>
    </row>
    <row r="28" spans="1:5" x14ac:dyDescent="0.3">
      <c r="A28" s="4" t="s">
        <v>59</v>
      </c>
      <c r="B28" s="4"/>
      <c r="C28" s="25">
        <v>-1500</v>
      </c>
      <c r="D28" s="73"/>
      <c r="E28" s="26">
        <v>-3888</v>
      </c>
    </row>
    <row r="29" spans="1:5" x14ac:dyDescent="0.3">
      <c r="A29" s="4" t="s">
        <v>60</v>
      </c>
      <c r="B29" s="4"/>
      <c r="C29" s="25">
        <v>634</v>
      </c>
      <c r="D29" s="73"/>
      <c r="E29" s="26">
        <v>607</v>
      </c>
    </row>
    <row r="30" spans="1:5" x14ac:dyDescent="0.3">
      <c r="A30" s="4" t="s">
        <v>61</v>
      </c>
      <c r="B30" s="4"/>
      <c r="C30" s="25">
        <v>-14443</v>
      </c>
      <c r="D30" s="73"/>
      <c r="E30" s="26">
        <v>-7316</v>
      </c>
    </row>
    <row r="31" spans="1:5" x14ac:dyDescent="0.3">
      <c r="A31" s="4" t="s">
        <v>62</v>
      </c>
      <c r="B31" s="4"/>
      <c r="C31" s="25">
        <v>-9882</v>
      </c>
      <c r="D31" s="73"/>
      <c r="E31" s="26">
        <v>-8879</v>
      </c>
    </row>
    <row r="32" spans="1:5" x14ac:dyDescent="0.3">
      <c r="A32" s="4" t="s">
        <v>54</v>
      </c>
      <c r="B32" s="4"/>
      <c r="C32" s="25">
        <v>588</v>
      </c>
      <c r="D32" s="73"/>
      <c r="E32" s="26">
        <v>271</v>
      </c>
    </row>
    <row r="33" spans="1:5" x14ac:dyDescent="0.3">
      <c r="A33" s="4" t="s">
        <v>23</v>
      </c>
      <c r="B33" s="4"/>
      <c r="C33" s="25">
        <v>362</v>
      </c>
      <c r="D33" s="73"/>
      <c r="E33" s="26">
        <v>-39</v>
      </c>
    </row>
    <row r="34" spans="1:5" x14ac:dyDescent="0.3">
      <c r="A34" s="4" t="s">
        <v>63</v>
      </c>
      <c r="B34" s="4"/>
      <c r="C34" s="27">
        <f>SUM(C26:C33)</f>
        <v>-9080</v>
      </c>
      <c r="D34" s="73"/>
      <c r="E34" s="67">
        <v>-8394</v>
      </c>
    </row>
    <row r="35" spans="1:5" x14ac:dyDescent="0.3">
      <c r="A35" s="3" t="s">
        <v>64</v>
      </c>
      <c r="B35" s="3"/>
      <c r="C35" s="25"/>
      <c r="D35" s="73"/>
      <c r="E35" s="24"/>
    </row>
    <row r="36" spans="1:5" x14ac:dyDescent="0.3">
      <c r="A36" s="4" t="s">
        <v>65</v>
      </c>
      <c r="B36" s="4"/>
      <c r="C36" s="25">
        <v>-5944</v>
      </c>
      <c r="D36" s="73"/>
      <c r="E36" s="26">
        <v>-5485</v>
      </c>
    </row>
    <row r="37" spans="1:5" ht="31.2" x14ac:dyDescent="0.3">
      <c r="A37" s="28" t="s">
        <v>66</v>
      </c>
      <c r="B37" s="28"/>
      <c r="C37" s="100">
        <v>-3723</v>
      </c>
      <c r="D37" s="73"/>
      <c r="E37" s="26">
        <v>-5937</v>
      </c>
    </row>
    <row r="38" spans="1:5" x14ac:dyDescent="0.3">
      <c r="A38" s="4" t="s">
        <v>67</v>
      </c>
      <c r="B38" s="4"/>
      <c r="C38" s="25">
        <v>-98729</v>
      </c>
      <c r="D38" s="73"/>
      <c r="E38" s="26">
        <v>-72690</v>
      </c>
    </row>
    <row r="39" spans="1:5" x14ac:dyDescent="0.3">
      <c r="A39" s="4" t="s">
        <v>68</v>
      </c>
      <c r="B39" s="4"/>
      <c r="C39" s="25">
        <v>15013</v>
      </c>
      <c r="D39" s="73"/>
      <c r="E39" s="26">
        <v>5272</v>
      </c>
    </row>
    <row r="40" spans="1:5" x14ac:dyDescent="0.3">
      <c r="A40" s="4" t="s">
        <v>69</v>
      </c>
      <c r="B40" s="4"/>
      <c r="C40" s="25">
        <v>70848</v>
      </c>
      <c r="D40" s="73"/>
      <c r="E40" s="26">
        <v>60094</v>
      </c>
    </row>
    <row r="41" spans="1:5" x14ac:dyDescent="0.3">
      <c r="A41" s="4" t="s">
        <v>36</v>
      </c>
      <c r="B41" s="4"/>
      <c r="C41" s="25">
        <v>-466</v>
      </c>
      <c r="D41" s="73"/>
      <c r="E41" s="26">
        <v>-87</v>
      </c>
    </row>
    <row r="42" spans="1:5" x14ac:dyDescent="0.3">
      <c r="A42" s="4" t="s">
        <v>70</v>
      </c>
      <c r="B42" s="4"/>
      <c r="C42" s="27">
        <f>SUM(C36:C41)</f>
        <v>-23001</v>
      </c>
      <c r="D42" s="73"/>
      <c r="E42" s="67">
        <v>-18833</v>
      </c>
    </row>
    <row r="43" spans="1:5" x14ac:dyDescent="0.3">
      <c r="A43" s="4"/>
      <c r="B43" s="4"/>
      <c r="C43" s="25"/>
      <c r="D43" s="73"/>
      <c r="E43" s="31"/>
    </row>
    <row r="44" spans="1:5" x14ac:dyDescent="0.3">
      <c r="A44" s="4" t="s">
        <v>71</v>
      </c>
      <c r="B44" s="4"/>
      <c r="C44" s="27">
        <v>-73</v>
      </c>
      <c r="D44" s="73"/>
      <c r="E44" s="31">
        <v>-139</v>
      </c>
    </row>
    <row r="45" spans="1:5" x14ac:dyDescent="0.3">
      <c r="A45" s="4"/>
      <c r="B45" s="4"/>
      <c r="C45" s="25"/>
      <c r="D45" s="73"/>
      <c r="E45" s="101"/>
    </row>
    <row r="46" spans="1:5" x14ac:dyDescent="0.3">
      <c r="A46" s="4" t="s">
        <v>72</v>
      </c>
      <c r="B46" s="4"/>
      <c r="C46" s="25">
        <f>C24+C34+C42+C44</f>
        <v>-3074</v>
      </c>
      <c r="D46" s="73"/>
      <c r="E46" s="26">
        <v>4865</v>
      </c>
    </row>
    <row r="47" spans="1:5" x14ac:dyDescent="0.3">
      <c r="A47" s="4" t="s">
        <v>73</v>
      </c>
      <c r="B47" s="4"/>
      <c r="C47" s="25">
        <v>8669</v>
      </c>
      <c r="D47" s="73"/>
      <c r="E47" s="26">
        <v>3804</v>
      </c>
    </row>
    <row r="48" spans="1:5" ht="16.2" thickBot="1" x14ac:dyDescent="0.35">
      <c r="A48" s="4" t="s">
        <v>74</v>
      </c>
      <c r="B48" s="4"/>
      <c r="C48" s="78">
        <f>SUM(C46:C47)</f>
        <v>5595</v>
      </c>
      <c r="D48" s="73"/>
      <c r="E48" s="63">
        <v>8669</v>
      </c>
    </row>
    <row r="49" spans="1:5" ht="16.2" thickTop="1" x14ac:dyDescent="0.3">
      <c r="A49" s="73"/>
      <c r="B49" s="73"/>
      <c r="C49" s="25"/>
      <c r="D49" s="73"/>
      <c r="E49" s="26"/>
    </row>
    <row r="50" spans="1:5" x14ac:dyDescent="0.3">
      <c r="A50" s="102" t="s">
        <v>77</v>
      </c>
      <c r="B50" s="102"/>
      <c r="C50" s="103"/>
    </row>
    <row r="51" spans="1:5" x14ac:dyDescent="0.3">
      <c r="A51" s="8" t="s">
        <v>80</v>
      </c>
      <c r="B51" s="8"/>
      <c r="C51" s="81">
        <v>620</v>
      </c>
      <c r="E51" s="82">
        <v>509</v>
      </c>
    </row>
    <row r="52" spans="1:5" x14ac:dyDescent="0.3">
      <c r="A52" s="1" t="s">
        <v>81</v>
      </c>
      <c r="C52" s="81">
        <v>4400</v>
      </c>
      <c r="E52" s="82">
        <v>5500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C35" sqref="C35"/>
    </sheetView>
  </sheetViews>
  <sheetFormatPr defaultColWidth="9.109375" defaultRowHeight="15.6" x14ac:dyDescent="0.3"/>
  <cols>
    <col min="1" max="1" width="43.44140625" style="1" customWidth="1"/>
    <col min="2" max="2" width="1.5546875" style="1" customWidth="1"/>
    <col min="3" max="3" width="12.109375" style="1" customWidth="1"/>
    <col min="4" max="4" width="1.44140625" style="1" customWidth="1"/>
    <col min="5" max="5" width="10.33203125" style="1" customWidth="1"/>
    <col min="6" max="6" width="1.44140625" style="1" customWidth="1"/>
    <col min="7" max="7" width="10.33203125" style="1" customWidth="1"/>
    <col min="8" max="8" width="2.5546875" style="1" customWidth="1"/>
    <col min="9" max="9" width="11.109375" style="1" customWidth="1"/>
    <col min="10" max="10" width="11.88671875" style="1" customWidth="1"/>
    <col min="11" max="11" width="10.6640625" style="1" customWidth="1"/>
    <col min="12" max="12" width="12.5546875" style="1" customWidth="1"/>
    <col min="13" max="16384" width="9.109375" style="1"/>
  </cols>
  <sheetData>
    <row r="1" spans="1:12" ht="18" x14ac:dyDescent="0.35">
      <c r="A1" s="104" t="s">
        <v>135</v>
      </c>
      <c r="B1" s="105"/>
      <c r="C1" s="105"/>
      <c r="D1" s="105"/>
      <c r="E1" s="105"/>
      <c r="F1" s="105"/>
      <c r="G1" s="106"/>
    </row>
    <row r="2" spans="1:12" ht="18" x14ac:dyDescent="0.35">
      <c r="A2" s="104" t="s">
        <v>100</v>
      </c>
      <c r="B2" s="105"/>
      <c r="C2" s="105"/>
      <c r="D2" s="105"/>
      <c r="E2" s="105"/>
      <c r="F2" s="105"/>
      <c r="G2" s="105"/>
    </row>
    <row r="3" spans="1:12" ht="18" x14ac:dyDescent="0.35">
      <c r="A3" s="104" t="s">
        <v>97</v>
      </c>
      <c r="B3" s="105"/>
      <c r="C3" s="105"/>
      <c r="D3" s="105"/>
      <c r="E3" s="105"/>
      <c r="F3" s="105"/>
      <c r="G3" s="106"/>
    </row>
    <row r="4" spans="1:12" ht="18" x14ac:dyDescent="0.35">
      <c r="A4" s="107" t="s">
        <v>187</v>
      </c>
      <c r="B4" s="108"/>
      <c r="C4" s="108"/>
      <c r="D4" s="108"/>
      <c r="E4" s="108"/>
      <c r="F4" s="108"/>
      <c r="G4" s="108"/>
    </row>
    <row r="6" spans="1:12" x14ac:dyDescent="0.3">
      <c r="A6" s="14" t="s">
        <v>14</v>
      </c>
      <c r="C6" s="72"/>
      <c r="E6" s="76"/>
    </row>
    <row r="7" spans="1:12" x14ac:dyDescent="0.3">
      <c r="A7" s="2" t="s">
        <v>0</v>
      </c>
      <c r="C7" s="72"/>
      <c r="E7" s="76"/>
      <c r="J7" s="34" t="s">
        <v>98</v>
      </c>
      <c r="K7" s="34"/>
      <c r="L7" s="34"/>
    </row>
    <row r="8" spans="1:12" ht="16.2" thickBot="1" x14ac:dyDescent="0.35">
      <c r="A8" s="115" t="s">
        <v>1</v>
      </c>
      <c r="B8" s="115"/>
      <c r="C8" s="5"/>
      <c r="D8" s="74"/>
      <c r="E8" s="26"/>
      <c r="F8" s="74"/>
      <c r="G8" s="73"/>
      <c r="H8" s="73"/>
      <c r="I8" s="73"/>
      <c r="J8" s="35" t="s">
        <v>99</v>
      </c>
      <c r="K8" s="35"/>
      <c r="L8" s="35"/>
    </row>
    <row r="9" spans="1:12" x14ac:dyDescent="0.3">
      <c r="A9" s="3" t="s">
        <v>2</v>
      </c>
      <c r="B9" s="73"/>
      <c r="C9" s="11">
        <v>2015</v>
      </c>
      <c r="D9" s="73"/>
      <c r="E9" s="77">
        <v>2014</v>
      </c>
      <c r="F9" s="73"/>
      <c r="G9" s="11">
        <v>2013</v>
      </c>
      <c r="H9" s="73"/>
      <c r="I9" s="73"/>
      <c r="J9" s="36">
        <v>2015</v>
      </c>
      <c r="K9" s="36">
        <v>2014</v>
      </c>
      <c r="L9" s="36">
        <v>2013</v>
      </c>
    </row>
    <row r="10" spans="1:12" x14ac:dyDescent="0.3">
      <c r="A10" s="4" t="s">
        <v>3</v>
      </c>
      <c r="B10" s="73"/>
      <c r="C10" s="25">
        <v>93580</v>
      </c>
      <c r="D10" s="73"/>
      <c r="E10" s="26">
        <v>86833</v>
      </c>
      <c r="F10" s="73"/>
      <c r="G10" s="7">
        <v>77849</v>
      </c>
      <c r="H10" s="6"/>
      <c r="I10" s="6"/>
      <c r="J10" s="112">
        <f>C10/$C$10</f>
        <v>1</v>
      </c>
      <c r="K10" s="111">
        <f>E10/$E$10</f>
        <v>1</v>
      </c>
      <c r="L10" s="111">
        <f>G10/$G$10</f>
        <v>1</v>
      </c>
    </row>
    <row r="11" spans="1:12" x14ac:dyDescent="0.3">
      <c r="A11" s="4" t="s">
        <v>4</v>
      </c>
      <c r="B11" s="73"/>
      <c r="C11" s="29">
        <v>33038</v>
      </c>
      <c r="D11" s="73"/>
      <c r="E11" s="31">
        <v>26934</v>
      </c>
      <c r="F11" s="73"/>
      <c r="G11" s="9">
        <v>20249</v>
      </c>
      <c r="H11" s="6"/>
      <c r="I11" s="6"/>
      <c r="J11" s="112">
        <f t="shared" ref="J11:J12" si="0">C11/$C$10</f>
        <v>0.35304552254755289</v>
      </c>
      <c r="K11" s="111">
        <f t="shared" ref="K11:K12" si="1">E11/$E$10</f>
        <v>0.31018161298123986</v>
      </c>
      <c r="L11" s="111">
        <f t="shared" ref="L11:L12" si="2">G11/$G$10</f>
        <v>0.26010610284011354</v>
      </c>
    </row>
    <row r="12" spans="1:12" x14ac:dyDescent="0.3">
      <c r="A12" s="4" t="s">
        <v>169</v>
      </c>
      <c r="B12" s="73"/>
      <c r="C12" s="25">
        <f>C10-C11</f>
        <v>60542</v>
      </c>
      <c r="D12" s="73"/>
      <c r="E12" s="26">
        <v>59899</v>
      </c>
      <c r="F12" s="73"/>
      <c r="G12" s="7">
        <v>57600</v>
      </c>
      <c r="H12" s="6"/>
      <c r="I12" s="6"/>
      <c r="J12" s="112">
        <f t="shared" si="0"/>
        <v>0.64695447745244705</v>
      </c>
      <c r="K12" s="111">
        <f t="shared" si="1"/>
        <v>0.68981838701876019</v>
      </c>
      <c r="L12" s="111">
        <f t="shared" si="2"/>
        <v>0.7398938971598864</v>
      </c>
    </row>
    <row r="13" spans="1:12" x14ac:dyDescent="0.3">
      <c r="A13" s="4" t="s">
        <v>5</v>
      </c>
      <c r="B13" s="73"/>
      <c r="C13" s="25"/>
      <c r="D13" s="73"/>
      <c r="E13" s="26"/>
      <c r="F13" s="73"/>
      <c r="G13" s="73"/>
      <c r="H13" s="73"/>
      <c r="I13" s="73"/>
      <c r="J13" s="113"/>
      <c r="K13" s="109"/>
      <c r="L13" s="109"/>
    </row>
    <row r="14" spans="1:12" x14ac:dyDescent="0.3">
      <c r="A14" s="4" t="s">
        <v>15</v>
      </c>
      <c r="B14" s="73"/>
      <c r="C14" s="25">
        <v>12046</v>
      </c>
      <c r="D14" s="73"/>
      <c r="E14" s="26">
        <v>11381</v>
      </c>
      <c r="F14" s="73"/>
      <c r="G14" s="7">
        <v>10411</v>
      </c>
      <c r="H14" s="6"/>
      <c r="I14" s="6"/>
      <c r="J14" s="112">
        <f t="shared" ref="J14:J23" si="3">C14/$C$10</f>
        <v>0.12872408634323573</v>
      </c>
      <c r="K14" s="111">
        <f t="shared" ref="K14:K23" si="4">E14/$E$10</f>
        <v>0.13106768164177213</v>
      </c>
      <c r="L14" s="111">
        <f t="shared" ref="L14:L23" si="5">G14/$G$10</f>
        <v>0.13373325283561768</v>
      </c>
    </row>
    <row r="15" spans="1:12" x14ac:dyDescent="0.3">
      <c r="A15" s="4" t="s">
        <v>16</v>
      </c>
      <c r="B15" s="73"/>
      <c r="C15" s="25">
        <v>15713</v>
      </c>
      <c r="D15" s="73"/>
      <c r="E15" s="26">
        <v>15811</v>
      </c>
      <c r="F15" s="73"/>
      <c r="G15" s="7">
        <v>15276</v>
      </c>
      <c r="H15" s="6"/>
      <c r="I15" s="6"/>
      <c r="J15" s="112">
        <f t="shared" si="3"/>
        <v>0.16790980978841633</v>
      </c>
      <c r="K15" s="111">
        <f t="shared" si="4"/>
        <v>0.18208515195835684</v>
      </c>
      <c r="L15" s="111">
        <f t="shared" si="5"/>
        <v>0.19622602730927821</v>
      </c>
    </row>
    <row r="16" spans="1:12" x14ac:dyDescent="0.3">
      <c r="A16" s="4" t="s">
        <v>17</v>
      </c>
      <c r="B16" s="73"/>
      <c r="C16" s="25">
        <v>4611</v>
      </c>
      <c r="D16" s="73"/>
      <c r="E16" s="26">
        <v>4821</v>
      </c>
      <c r="F16" s="73"/>
      <c r="G16" s="7">
        <v>5149</v>
      </c>
      <c r="H16" s="6"/>
      <c r="I16" s="6"/>
      <c r="J16" s="112">
        <f t="shared" si="3"/>
        <v>4.9273349006197904E-2</v>
      </c>
      <c r="K16" s="111">
        <f t="shared" si="4"/>
        <v>5.5520366680870174E-2</v>
      </c>
      <c r="L16" s="111">
        <f t="shared" si="5"/>
        <v>6.6140862438823875E-2</v>
      </c>
    </row>
    <row r="17" spans="1:12" x14ac:dyDescent="0.3">
      <c r="A17" s="4" t="s">
        <v>170</v>
      </c>
      <c r="B17" s="73"/>
      <c r="C17" s="29">
        <v>10011</v>
      </c>
      <c r="D17" s="73"/>
      <c r="E17" s="26">
        <v>127</v>
      </c>
      <c r="F17" s="73"/>
      <c r="G17" s="75">
        <v>0</v>
      </c>
      <c r="H17" s="6"/>
      <c r="I17" s="6"/>
      <c r="J17" s="112">
        <f t="shared" si="3"/>
        <v>0.10697798674930541</v>
      </c>
      <c r="K17" s="111">
        <f t="shared" si="4"/>
        <v>1.4625775914686812E-3</v>
      </c>
      <c r="L17" s="111">
        <f t="shared" si="5"/>
        <v>0</v>
      </c>
    </row>
    <row r="18" spans="1:12" x14ac:dyDescent="0.3">
      <c r="A18" s="4" t="s">
        <v>171</v>
      </c>
      <c r="B18" s="73"/>
      <c r="C18" s="27">
        <f>SUM(C14:C17)</f>
        <v>42381</v>
      </c>
      <c r="D18" s="73"/>
      <c r="E18" s="67">
        <f>SUM(E14:E17)</f>
        <v>32140</v>
      </c>
      <c r="F18" s="73"/>
      <c r="G18" s="10">
        <v>30836</v>
      </c>
      <c r="H18" s="6"/>
      <c r="I18" s="6"/>
      <c r="J18" s="112">
        <f t="shared" si="3"/>
        <v>0.45288523188715535</v>
      </c>
      <c r="K18" s="111">
        <f t="shared" si="4"/>
        <v>0.37013577787246782</v>
      </c>
      <c r="L18" s="111">
        <f t="shared" si="5"/>
        <v>0.39610014258371978</v>
      </c>
    </row>
    <row r="19" spans="1:12" x14ac:dyDescent="0.3">
      <c r="A19" s="4" t="s">
        <v>6</v>
      </c>
      <c r="B19" s="73"/>
      <c r="C19" s="25">
        <f>C12-C18</f>
        <v>18161</v>
      </c>
      <c r="D19" s="73"/>
      <c r="E19" s="26">
        <v>27759</v>
      </c>
      <c r="F19" s="73"/>
      <c r="G19" s="7">
        <v>26764</v>
      </c>
      <c r="H19" s="6"/>
      <c r="I19" s="73"/>
      <c r="J19" s="112">
        <f t="shared" si="3"/>
        <v>0.19406924556529173</v>
      </c>
      <c r="K19" s="111">
        <f t="shared" si="4"/>
        <v>0.31968260914629232</v>
      </c>
      <c r="L19" s="111">
        <f t="shared" si="5"/>
        <v>0.34379375457616668</v>
      </c>
    </row>
    <row r="20" spans="1:12" x14ac:dyDescent="0.3">
      <c r="A20" s="4" t="s">
        <v>172</v>
      </c>
      <c r="B20" s="73"/>
      <c r="C20" s="29">
        <v>346</v>
      </c>
      <c r="D20" s="73"/>
      <c r="E20" s="31">
        <v>61</v>
      </c>
      <c r="F20" s="73"/>
      <c r="G20" s="12">
        <v>288</v>
      </c>
      <c r="H20" s="73"/>
      <c r="I20" s="6"/>
      <c r="J20" s="112">
        <f t="shared" si="3"/>
        <v>3.6973712331694808E-3</v>
      </c>
      <c r="K20" s="111">
        <f t="shared" si="4"/>
        <v>7.0249789826448467E-4</v>
      </c>
      <c r="L20" s="111">
        <f t="shared" si="5"/>
        <v>3.6994694857994323E-3</v>
      </c>
    </row>
    <row r="21" spans="1:12" x14ac:dyDescent="0.3">
      <c r="A21" s="4" t="s">
        <v>7</v>
      </c>
      <c r="B21" s="73"/>
      <c r="C21" s="25">
        <f>SUM(C19:C20)</f>
        <v>18507</v>
      </c>
      <c r="D21" s="73"/>
      <c r="E21" s="26">
        <v>27820</v>
      </c>
      <c r="F21" s="73"/>
      <c r="G21" s="7">
        <v>27052</v>
      </c>
      <c r="H21" s="6"/>
      <c r="I21" s="6"/>
      <c r="J21" s="112">
        <f t="shared" si="3"/>
        <v>0.19776661679846122</v>
      </c>
      <c r="K21" s="111">
        <f t="shared" si="4"/>
        <v>0.32038510704455681</v>
      </c>
      <c r="L21" s="111">
        <f t="shared" si="5"/>
        <v>0.34749322406196609</v>
      </c>
    </row>
    <row r="22" spans="1:12" x14ac:dyDescent="0.3">
      <c r="A22" s="4" t="s">
        <v>8</v>
      </c>
      <c r="B22" s="73"/>
      <c r="C22" s="25">
        <v>6314</v>
      </c>
      <c r="D22" s="73"/>
      <c r="E22" s="26">
        <v>5746</v>
      </c>
      <c r="F22" s="73"/>
      <c r="G22" s="9">
        <v>5189</v>
      </c>
      <c r="H22" s="6"/>
      <c r="I22" s="6"/>
      <c r="J22" s="112">
        <f t="shared" si="3"/>
        <v>6.747168198332977E-2</v>
      </c>
      <c r="K22" s="111">
        <f t="shared" si="4"/>
        <v>6.6172998744716868E-2</v>
      </c>
      <c r="L22" s="111">
        <f t="shared" si="5"/>
        <v>6.6654677645184915E-2</v>
      </c>
    </row>
    <row r="23" spans="1:12" ht="16.2" thickBot="1" x14ac:dyDescent="0.35">
      <c r="A23" s="4" t="s">
        <v>9</v>
      </c>
      <c r="B23" s="73"/>
      <c r="C23" s="78">
        <f>C21-C22</f>
        <v>12193</v>
      </c>
      <c r="D23" s="73"/>
      <c r="E23" s="79">
        <v>22074</v>
      </c>
      <c r="F23" s="73"/>
      <c r="G23" s="79">
        <v>21863</v>
      </c>
      <c r="H23" s="6"/>
      <c r="I23" s="6"/>
      <c r="J23" s="112">
        <f t="shared" si="3"/>
        <v>0.13029493481513144</v>
      </c>
      <c r="K23" s="111">
        <f t="shared" si="4"/>
        <v>0.25421210829983992</v>
      </c>
      <c r="L23" s="111">
        <f t="shared" si="5"/>
        <v>0.28083854641678119</v>
      </c>
    </row>
    <row r="24" spans="1:12" ht="16.2" thickTop="1" x14ac:dyDescent="0.3">
      <c r="A24" s="73"/>
      <c r="B24" s="73"/>
      <c r="C24" s="5"/>
      <c r="D24" s="73"/>
      <c r="E24" s="26"/>
      <c r="F24" s="73"/>
      <c r="G24" s="75"/>
      <c r="H24" s="6"/>
      <c r="I24" s="6"/>
      <c r="J24" s="110"/>
      <c r="K24" s="110"/>
      <c r="L24" s="110"/>
    </row>
    <row r="25" spans="1:12" x14ac:dyDescent="0.3">
      <c r="A25" s="3" t="s">
        <v>10</v>
      </c>
      <c r="B25" s="73"/>
      <c r="C25" s="5"/>
      <c r="D25" s="73"/>
      <c r="E25" s="26"/>
      <c r="F25" s="73"/>
      <c r="G25" s="73"/>
      <c r="H25" s="6"/>
      <c r="J25" s="38"/>
      <c r="K25" s="38"/>
      <c r="L25" s="38"/>
    </row>
    <row r="26" spans="1:12" x14ac:dyDescent="0.3">
      <c r="A26" s="4" t="s">
        <v>173</v>
      </c>
      <c r="B26" s="73"/>
      <c r="C26" s="5">
        <v>1.49</v>
      </c>
      <c r="D26" s="73"/>
      <c r="E26" s="80">
        <v>2.66</v>
      </c>
      <c r="F26" s="73"/>
      <c r="G26" s="64">
        <v>2.61</v>
      </c>
      <c r="H26" s="73"/>
      <c r="I26" s="73"/>
    </row>
    <row r="27" spans="1:12" x14ac:dyDescent="0.3">
      <c r="A27" s="4" t="s">
        <v>174</v>
      </c>
      <c r="B27" s="73"/>
      <c r="C27" s="5">
        <v>1.48</v>
      </c>
      <c r="D27" s="73"/>
      <c r="E27" s="80">
        <v>2.63</v>
      </c>
      <c r="F27" s="73"/>
      <c r="G27" s="64">
        <v>2.58</v>
      </c>
      <c r="H27" s="73"/>
      <c r="I27" s="6"/>
    </row>
    <row r="28" spans="1:12" x14ac:dyDescent="0.3">
      <c r="A28" s="116" t="s">
        <v>11</v>
      </c>
      <c r="B28" s="116"/>
      <c r="C28" s="5"/>
      <c r="D28" s="73"/>
      <c r="E28" s="26"/>
      <c r="F28" s="73"/>
      <c r="G28" s="73"/>
      <c r="H28" s="6"/>
      <c r="I28" s="6"/>
    </row>
    <row r="29" spans="1:12" x14ac:dyDescent="0.3">
      <c r="A29" s="4" t="s">
        <v>173</v>
      </c>
      <c r="B29" s="73"/>
      <c r="C29" s="25">
        <v>8177</v>
      </c>
      <c r="D29" s="73"/>
      <c r="E29" s="26">
        <v>8299</v>
      </c>
      <c r="F29" s="73"/>
      <c r="G29" s="7">
        <v>8375</v>
      </c>
      <c r="H29" s="6"/>
      <c r="I29" s="73"/>
    </row>
    <row r="30" spans="1:12" x14ac:dyDescent="0.3">
      <c r="A30" s="4" t="s">
        <v>174</v>
      </c>
      <c r="B30" s="73"/>
      <c r="C30" s="25">
        <v>8254</v>
      </c>
      <c r="D30" s="73"/>
      <c r="E30" s="26">
        <v>8399</v>
      </c>
      <c r="F30" s="73"/>
      <c r="G30" s="7">
        <v>8470</v>
      </c>
      <c r="H30" s="73"/>
      <c r="I30" s="6"/>
    </row>
    <row r="31" spans="1:12" x14ac:dyDescent="0.3">
      <c r="A31" s="2" t="s">
        <v>77</v>
      </c>
      <c r="C31" s="81"/>
      <c r="E31" s="76"/>
      <c r="H31" s="6"/>
      <c r="I31" s="6"/>
    </row>
    <row r="32" spans="1:12" x14ac:dyDescent="0.3">
      <c r="A32" s="6" t="s">
        <v>79</v>
      </c>
      <c r="C32" s="81">
        <v>781</v>
      </c>
      <c r="E32" s="82">
        <v>597</v>
      </c>
      <c r="G32" s="1">
        <v>429</v>
      </c>
      <c r="H32" s="6"/>
      <c r="I32" s="73"/>
    </row>
    <row r="33" spans="1:12" x14ac:dyDescent="0.3">
      <c r="A33" s="8" t="s">
        <v>80</v>
      </c>
      <c r="C33" s="81">
        <v>620</v>
      </c>
      <c r="E33" s="82">
        <v>509</v>
      </c>
      <c r="G33" s="1">
        <v>371</v>
      </c>
      <c r="H33" s="73"/>
    </row>
    <row r="34" spans="1:12" x14ac:dyDescent="0.3">
      <c r="A34" s="1" t="s">
        <v>81</v>
      </c>
      <c r="C34" s="81">
        <v>4400</v>
      </c>
      <c r="E34" s="82">
        <v>5500</v>
      </c>
      <c r="G34" s="32">
        <v>3900</v>
      </c>
      <c r="K34" s="2"/>
    </row>
    <row r="35" spans="1:12" x14ac:dyDescent="0.3">
      <c r="A35" s="1" t="s">
        <v>78</v>
      </c>
      <c r="C35" s="83">
        <v>44.15</v>
      </c>
      <c r="E35" s="84">
        <v>41.7</v>
      </c>
      <c r="G35" s="1">
        <v>34.54</v>
      </c>
      <c r="K35" s="6"/>
    </row>
    <row r="36" spans="1:12" x14ac:dyDescent="0.3">
      <c r="A36" s="4" t="s">
        <v>12</v>
      </c>
      <c r="B36" s="73"/>
      <c r="C36" s="5">
        <v>1.24</v>
      </c>
      <c r="D36" s="73"/>
      <c r="E36" s="85">
        <v>1.1200000000000001</v>
      </c>
      <c r="F36" s="73"/>
      <c r="G36" s="64">
        <v>0.89</v>
      </c>
      <c r="K36" s="8"/>
    </row>
    <row r="37" spans="1:12" x14ac:dyDescent="0.3">
      <c r="A37" s="4" t="s">
        <v>82</v>
      </c>
      <c r="B37" s="73"/>
      <c r="C37" s="5">
        <v>1.21</v>
      </c>
      <c r="D37" s="73"/>
      <c r="E37" s="85">
        <v>1.07</v>
      </c>
      <c r="F37" s="73"/>
      <c r="G37" s="64">
        <v>0.89</v>
      </c>
    </row>
    <row r="38" spans="1:12" x14ac:dyDescent="0.3">
      <c r="C38" s="72"/>
      <c r="E38" s="76"/>
    </row>
    <row r="39" spans="1:12" x14ac:dyDescent="0.3">
      <c r="A39" s="1" t="s">
        <v>175</v>
      </c>
      <c r="C39" s="72"/>
      <c r="E39" s="76"/>
      <c r="H39" s="6"/>
      <c r="K39" s="4"/>
      <c r="L39" s="73"/>
    </row>
  </sheetData>
  <mergeCells count="2">
    <mergeCell ref="A8:B8"/>
    <mergeCell ref="A28:B28"/>
  </mergeCells>
  <pageMargins left="0.7" right="0.7" top="0.75" bottom="0.75" header="0.3" footer="0.3"/>
  <pageSetup scale="82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opLeftCell="A4" zoomScale="90" zoomScaleNormal="90" workbookViewId="0">
      <selection activeCell="L47" sqref="L47"/>
    </sheetView>
  </sheetViews>
  <sheetFormatPr defaultColWidth="9.109375" defaultRowHeight="15.6" x14ac:dyDescent="0.3"/>
  <cols>
    <col min="1" max="1" width="75.44140625" style="1" customWidth="1"/>
    <col min="2" max="2" width="1.5546875" style="1" customWidth="1"/>
    <col min="3" max="3" width="10.109375" style="1" customWidth="1"/>
    <col min="4" max="4" width="2.33203125" style="1" customWidth="1"/>
    <col min="5" max="5" width="10.5546875" style="1" customWidth="1"/>
    <col min="6" max="6" width="1.44140625" style="1" customWidth="1"/>
    <col min="7" max="7" width="15.88671875" style="1" customWidth="1"/>
    <col min="8" max="8" width="15" style="1" customWidth="1"/>
    <col min="9" max="9" width="3.33203125" style="1" customWidth="1"/>
    <col min="10" max="10" width="17" style="60" bestFit="1" customWidth="1"/>
    <col min="11" max="16384" width="9.109375" style="1"/>
  </cols>
  <sheetData>
    <row r="2" spans="1:10" x14ac:dyDescent="0.3">
      <c r="J2" s="1"/>
    </row>
    <row r="3" spans="1:10" x14ac:dyDescent="0.3">
      <c r="A3" s="15" t="s">
        <v>14</v>
      </c>
      <c r="B3" s="15"/>
      <c r="C3" s="15"/>
      <c r="D3" s="15"/>
      <c r="E3" s="86"/>
      <c r="J3" s="70" t="s">
        <v>165</v>
      </c>
    </row>
    <row r="4" spans="1:10" x14ac:dyDescent="0.3">
      <c r="A4" s="2" t="s">
        <v>18</v>
      </c>
      <c r="B4" s="2"/>
      <c r="C4" s="2"/>
      <c r="D4" s="2"/>
      <c r="E4" s="42"/>
      <c r="G4" s="34" t="s">
        <v>98</v>
      </c>
      <c r="H4" s="34"/>
      <c r="J4" s="70" t="s">
        <v>166</v>
      </c>
    </row>
    <row r="5" spans="1:10" ht="16.2" thickBot="1" x14ac:dyDescent="0.35">
      <c r="A5" s="74" t="s">
        <v>19</v>
      </c>
      <c r="B5" s="74"/>
      <c r="C5" s="74"/>
      <c r="D5" s="74"/>
      <c r="E5" s="87"/>
      <c r="F5" s="73"/>
      <c r="G5" s="35" t="s">
        <v>99</v>
      </c>
      <c r="H5" s="35"/>
      <c r="J5" s="70" t="s">
        <v>167</v>
      </c>
    </row>
    <row r="6" spans="1:10" x14ac:dyDescent="0.3">
      <c r="A6" s="74" t="s">
        <v>2</v>
      </c>
      <c r="B6" s="74"/>
      <c r="C6" s="77" t="s">
        <v>176</v>
      </c>
      <c r="D6" s="74"/>
      <c r="E6" s="77">
        <v>2014</v>
      </c>
      <c r="F6" s="73"/>
      <c r="G6" s="44">
        <v>2015</v>
      </c>
      <c r="H6" s="44">
        <v>2015</v>
      </c>
      <c r="J6" s="71" t="s">
        <v>168</v>
      </c>
    </row>
    <row r="7" spans="1:10" x14ac:dyDescent="0.3">
      <c r="A7" s="74" t="s">
        <v>20</v>
      </c>
      <c r="B7" s="74"/>
      <c r="C7" s="74"/>
      <c r="D7" s="74"/>
      <c r="E7" s="87"/>
      <c r="F7" s="73"/>
      <c r="G7" s="41"/>
      <c r="H7" s="41"/>
      <c r="J7" s="61"/>
    </row>
    <row r="8" spans="1:10" x14ac:dyDescent="0.3">
      <c r="A8" s="73" t="s">
        <v>21</v>
      </c>
      <c r="B8" s="73"/>
      <c r="C8" s="26"/>
      <c r="D8" s="73"/>
      <c r="E8" s="87"/>
      <c r="F8" s="73"/>
      <c r="G8" s="41"/>
      <c r="H8" s="41"/>
      <c r="J8" s="61"/>
    </row>
    <row r="9" spans="1:10" x14ac:dyDescent="0.3">
      <c r="A9" s="73" t="s">
        <v>48</v>
      </c>
      <c r="B9" s="73"/>
      <c r="C9" s="88">
        <v>5595</v>
      </c>
      <c r="D9" s="73"/>
      <c r="E9" s="26">
        <v>8669</v>
      </c>
      <c r="F9" s="73"/>
      <c r="G9" s="114">
        <f>C9/$C$22</f>
        <v>3.1749544611089357E-2</v>
      </c>
      <c r="H9" s="114">
        <f>E9/$E$22</f>
        <v>5.0288889920178208E-2</v>
      </c>
      <c r="J9" s="61">
        <f>(C9+E9)/2</f>
        <v>7132</v>
      </c>
    </row>
    <row r="10" spans="1:10" x14ac:dyDescent="0.3">
      <c r="A10" s="22" t="s">
        <v>178</v>
      </c>
      <c r="B10" s="22"/>
      <c r="C10" s="89">
        <v>90931</v>
      </c>
      <c r="D10" s="22"/>
      <c r="E10" s="31">
        <v>77040</v>
      </c>
      <c r="F10" s="73"/>
      <c r="G10" s="114">
        <f t="shared" ref="G10:G22" si="0">C10/$C$22</f>
        <v>0.51599961412528439</v>
      </c>
      <c r="H10" s="114">
        <f t="shared" ref="H10:H22" si="1">E10/$E$22</f>
        <v>0.44690922591423798</v>
      </c>
      <c r="J10" s="61">
        <f t="shared" ref="J10:J20" si="2">(C10+E10)/2</f>
        <v>83985.5</v>
      </c>
    </row>
    <row r="11" spans="1:10" x14ac:dyDescent="0.3">
      <c r="A11" s="22" t="s">
        <v>76</v>
      </c>
      <c r="B11" s="22"/>
      <c r="C11" s="88">
        <f>SUM(C9:C10)</f>
        <v>96526</v>
      </c>
      <c r="D11" s="22"/>
      <c r="E11" s="88">
        <v>85709</v>
      </c>
      <c r="F11" s="73"/>
      <c r="G11" s="114">
        <f t="shared" si="0"/>
        <v>0.54774915873637375</v>
      </c>
      <c r="H11" s="114">
        <f t="shared" si="1"/>
        <v>0.4971981158344162</v>
      </c>
      <c r="J11" s="61">
        <f t="shared" si="2"/>
        <v>91117.5</v>
      </c>
    </row>
    <row r="12" spans="1:10" x14ac:dyDescent="0.3">
      <c r="A12" s="22" t="s">
        <v>179</v>
      </c>
      <c r="B12" s="22"/>
      <c r="C12" s="88">
        <v>17908</v>
      </c>
      <c r="D12" s="22"/>
      <c r="E12" s="88">
        <v>19544</v>
      </c>
      <c r="F12" s="73"/>
      <c r="G12" s="114">
        <f t="shared" si="0"/>
        <v>0.10162124126816591</v>
      </c>
      <c r="H12" s="114">
        <f t="shared" si="1"/>
        <v>0.11337479116391312</v>
      </c>
      <c r="J12" s="61">
        <f t="shared" si="2"/>
        <v>18726</v>
      </c>
    </row>
    <row r="13" spans="1:10" x14ac:dyDescent="0.3">
      <c r="A13" s="22" t="s">
        <v>49</v>
      </c>
      <c r="B13" s="22"/>
      <c r="C13" s="88">
        <v>2902</v>
      </c>
      <c r="D13" s="22"/>
      <c r="E13" s="88">
        <v>2660</v>
      </c>
      <c r="F13" s="73"/>
      <c r="G13" s="114">
        <f t="shared" si="0"/>
        <v>1.6467770949308548E-2</v>
      </c>
      <c r="H13" s="114">
        <f t="shared" si="1"/>
        <v>1.5430666419157231E-2</v>
      </c>
      <c r="J13" s="61">
        <f t="shared" si="2"/>
        <v>2781</v>
      </c>
    </row>
    <row r="14" spans="1:10" x14ac:dyDescent="0.3">
      <c r="A14" s="22" t="s">
        <v>50</v>
      </c>
      <c r="B14" s="22"/>
      <c r="C14" s="88">
        <v>1915</v>
      </c>
      <c r="D14" s="22"/>
      <c r="E14" s="88">
        <v>1941</v>
      </c>
      <c r="F14" s="73"/>
      <c r="G14" s="114">
        <f t="shared" si="0"/>
        <v>1.0866912945529245E-2</v>
      </c>
      <c r="H14" s="114">
        <f t="shared" si="1"/>
        <v>1.1259745684054204E-2</v>
      </c>
      <c r="J14" s="61">
        <f t="shared" si="2"/>
        <v>1928</v>
      </c>
    </row>
    <row r="15" spans="1:10" x14ac:dyDescent="0.3">
      <c r="A15" s="22" t="s">
        <v>51</v>
      </c>
      <c r="B15" s="22"/>
      <c r="C15" s="89">
        <v>5461</v>
      </c>
      <c r="D15" s="22"/>
      <c r="E15" s="89">
        <v>4392</v>
      </c>
      <c r="F15" s="73"/>
      <c r="G15" s="114">
        <f t="shared" si="0"/>
        <v>3.098914443631081E-2</v>
      </c>
      <c r="H15" s="114">
        <f t="shared" si="1"/>
        <v>2.5478002598849081E-2</v>
      </c>
      <c r="J15" s="61">
        <f t="shared" si="2"/>
        <v>4926.5</v>
      </c>
    </row>
    <row r="16" spans="1:10" x14ac:dyDescent="0.3">
      <c r="A16" s="17" t="s">
        <v>24</v>
      </c>
      <c r="B16" s="22"/>
      <c r="C16" s="88">
        <f>SUM(C11:C15)</f>
        <v>124712</v>
      </c>
      <c r="D16" s="22"/>
      <c r="E16" s="88">
        <v>114246</v>
      </c>
      <c r="F16" s="73"/>
      <c r="G16" s="114">
        <f t="shared" si="0"/>
        <v>0.70769422833568829</v>
      </c>
      <c r="H16" s="114">
        <f t="shared" si="1"/>
        <v>0.6627413217003898</v>
      </c>
      <c r="J16" s="61">
        <f t="shared" si="2"/>
        <v>119479</v>
      </c>
    </row>
    <row r="17" spans="1:10" x14ac:dyDescent="0.3">
      <c r="A17" s="18" t="s">
        <v>180</v>
      </c>
      <c r="B17" s="18"/>
      <c r="C17" s="88">
        <v>14731</v>
      </c>
      <c r="D17" s="18"/>
      <c r="E17" s="88">
        <v>13011</v>
      </c>
      <c r="F17" s="73"/>
      <c r="G17" s="114">
        <f t="shared" si="0"/>
        <v>8.3592947572110332E-2</v>
      </c>
      <c r="H17" s="114">
        <f t="shared" si="1"/>
        <v>7.5476842398366439E-2</v>
      </c>
      <c r="J17" s="61">
        <f t="shared" si="2"/>
        <v>13871</v>
      </c>
    </row>
    <row r="18" spans="1:10" x14ac:dyDescent="0.3">
      <c r="A18" s="18" t="s">
        <v>25</v>
      </c>
      <c r="B18" s="18"/>
      <c r="C18" s="88">
        <v>12053</v>
      </c>
      <c r="D18" s="18"/>
      <c r="E18" s="88">
        <v>14597</v>
      </c>
      <c r="F18" s="73"/>
      <c r="G18" s="114">
        <f t="shared" si="0"/>
        <v>6.839629333287936E-2</v>
      </c>
      <c r="H18" s="114">
        <f t="shared" si="1"/>
        <v>8.4677232225728608E-2</v>
      </c>
      <c r="J18" s="61">
        <f t="shared" si="2"/>
        <v>13325</v>
      </c>
    </row>
    <row r="19" spans="1:10" x14ac:dyDescent="0.3">
      <c r="A19" s="18" t="s">
        <v>26</v>
      </c>
      <c r="B19" s="18"/>
      <c r="C19" s="88">
        <v>16939</v>
      </c>
      <c r="D19" s="18"/>
      <c r="E19" s="88">
        <v>20127</v>
      </c>
      <c r="F19" s="73"/>
      <c r="G19" s="114">
        <f t="shared" si="0"/>
        <v>9.6122526571446404E-2</v>
      </c>
      <c r="H19" s="114">
        <f t="shared" si="1"/>
        <v>0.11675677557081864</v>
      </c>
      <c r="J19" s="61">
        <f t="shared" si="2"/>
        <v>18533</v>
      </c>
    </row>
    <row r="20" spans="1:10" x14ac:dyDescent="0.3">
      <c r="A20" s="18" t="s">
        <v>27</v>
      </c>
      <c r="B20" s="18"/>
      <c r="C20" s="88">
        <v>4835</v>
      </c>
      <c r="D20" s="18"/>
      <c r="E20" s="88">
        <v>6981</v>
      </c>
      <c r="F20" s="73"/>
      <c r="G20" s="114">
        <f t="shared" si="0"/>
        <v>2.7436827201897596E-2</v>
      </c>
      <c r="H20" s="114">
        <f t="shared" si="1"/>
        <v>4.0496797846667903E-2</v>
      </c>
      <c r="J20" s="61">
        <f t="shared" si="2"/>
        <v>5908</v>
      </c>
    </row>
    <row r="21" spans="1:10" x14ac:dyDescent="0.3">
      <c r="A21" s="18" t="s">
        <v>28</v>
      </c>
      <c r="B21" s="18"/>
      <c r="C21" s="88">
        <v>2953</v>
      </c>
      <c r="D21" s="18"/>
      <c r="E21" s="89">
        <v>3422</v>
      </c>
      <c r="F21" s="73"/>
      <c r="G21" s="114">
        <f t="shared" si="0"/>
        <v>1.6757176985977992E-2</v>
      </c>
      <c r="H21" s="114">
        <f t="shared" si="1"/>
        <v>1.9851030258028587E-2</v>
      </c>
      <c r="J21" s="61">
        <f t="shared" ref="J21:J22" si="3">(C21+E21)/2</f>
        <v>3187.5</v>
      </c>
    </row>
    <row r="22" spans="1:10" ht="16.2" thickBot="1" x14ac:dyDescent="0.35">
      <c r="A22" s="73" t="s">
        <v>181</v>
      </c>
      <c r="B22" s="18"/>
      <c r="C22" s="90">
        <f>SUM(C16:C21)</f>
        <v>176223</v>
      </c>
      <c r="D22" s="18"/>
      <c r="E22" s="90">
        <v>172384</v>
      </c>
      <c r="F22" s="73"/>
      <c r="G22" s="114">
        <f t="shared" si="0"/>
        <v>1</v>
      </c>
      <c r="H22" s="114">
        <f t="shared" si="1"/>
        <v>1</v>
      </c>
      <c r="J22" s="61">
        <f t="shared" si="3"/>
        <v>174303.5</v>
      </c>
    </row>
    <row r="23" spans="1:10" ht="16.2" thickTop="1" x14ac:dyDescent="0.3">
      <c r="B23" s="73"/>
      <c r="C23" s="26"/>
      <c r="D23" s="73"/>
      <c r="E23" s="88"/>
      <c r="F23" s="73"/>
      <c r="G23" s="43"/>
      <c r="H23" s="43"/>
    </row>
    <row r="24" spans="1:10" x14ac:dyDescent="0.3">
      <c r="A24" s="19" t="s">
        <v>29</v>
      </c>
      <c r="B24" s="19"/>
      <c r="C24" s="91"/>
      <c r="D24" s="19"/>
      <c r="E24" s="88"/>
      <c r="F24" s="73"/>
    </row>
    <row r="25" spans="1:10" x14ac:dyDescent="0.3">
      <c r="A25" s="18" t="s">
        <v>30</v>
      </c>
      <c r="B25" s="18"/>
      <c r="C25" s="92"/>
      <c r="D25" s="18"/>
      <c r="E25" s="88"/>
      <c r="F25" s="73"/>
    </row>
    <row r="26" spans="1:10" x14ac:dyDescent="0.3">
      <c r="A26" s="16" t="s">
        <v>31</v>
      </c>
      <c r="B26" s="16"/>
      <c r="C26" s="88">
        <v>6591</v>
      </c>
      <c r="D26" s="16"/>
      <c r="E26" s="88">
        <v>7432</v>
      </c>
      <c r="F26" s="73"/>
      <c r="G26" s="114">
        <f t="shared" ref="G26:G39" si="4">C26/$C$22</f>
        <v>3.7401474268398564E-2</v>
      </c>
      <c r="H26" s="114">
        <f t="shared" ref="H26:H39" si="5">E26/$E$22</f>
        <v>4.311304993502877E-2</v>
      </c>
      <c r="J26" s="61">
        <f t="shared" ref="J26:J27" si="6">(C26+E26)/2</f>
        <v>7011.5</v>
      </c>
    </row>
    <row r="27" spans="1:10" x14ac:dyDescent="0.3">
      <c r="A27" s="16" t="s">
        <v>182</v>
      </c>
      <c r="B27" s="16"/>
      <c r="C27" s="88">
        <v>4985</v>
      </c>
      <c r="D27" s="16"/>
      <c r="E27" s="88">
        <v>2000</v>
      </c>
      <c r="F27" s="73"/>
      <c r="G27" s="114">
        <f t="shared" si="4"/>
        <v>2.8288021427395969E-2</v>
      </c>
      <c r="H27" s="114">
        <f t="shared" si="5"/>
        <v>1.1602004826434007E-2</v>
      </c>
      <c r="J27" s="61">
        <f t="shared" si="6"/>
        <v>3492.5</v>
      </c>
    </row>
    <row r="28" spans="1:10" x14ac:dyDescent="0.3">
      <c r="A28" s="16" t="s">
        <v>32</v>
      </c>
      <c r="B28" s="16"/>
      <c r="C28" s="88">
        <v>2499</v>
      </c>
      <c r="D28" s="16"/>
      <c r="E28" s="88">
        <v>0</v>
      </c>
      <c r="F28" s="73"/>
      <c r="G28" s="114">
        <f t="shared" si="4"/>
        <v>1.4180895796802914E-2</v>
      </c>
      <c r="H28" s="114">
        <f t="shared" si="5"/>
        <v>0</v>
      </c>
      <c r="J28" s="61">
        <f t="shared" ref="J28:J39" si="7">(C26+E26)/2</f>
        <v>7011.5</v>
      </c>
    </row>
    <row r="29" spans="1:10" x14ac:dyDescent="0.3">
      <c r="A29" s="16" t="s">
        <v>33</v>
      </c>
      <c r="B29" s="16"/>
      <c r="C29" s="88">
        <v>5096</v>
      </c>
      <c r="D29" s="16"/>
      <c r="E29" s="88">
        <v>4797</v>
      </c>
      <c r="F29" s="73"/>
      <c r="G29" s="114">
        <f t="shared" si="4"/>
        <v>2.8917905154264768E-2</v>
      </c>
      <c r="H29" s="114">
        <f t="shared" si="5"/>
        <v>2.7827408576201966E-2</v>
      </c>
      <c r="J29" s="61">
        <f t="shared" si="7"/>
        <v>3492.5</v>
      </c>
    </row>
    <row r="30" spans="1:10" x14ac:dyDescent="0.3">
      <c r="A30" s="16" t="s">
        <v>34</v>
      </c>
      <c r="B30" s="16"/>
      <c r="C30" s="88">
        <v>606</v>
      </c>
      <c r="D30" s="16"/>
      <c r="E30" s="88">
        <v>782</v>
      </c>
      <c r="F30" s="73"/>
      <c r="G30" s="114">
        <f t="shared" si="4"/>
        <v>3.4388246710134319E-3</v>
      </c>
      <c r="H30" s="114">
        <f t="shared" si="5"/>
        <v>4.5363838871356971E-3</v>
      </c>
      <c r="J30" s="61">
        <f t="shared" si="7"/>
        <v>1249.5</v>
      </c>
    </row>
    <row r="31" spans="1:10" x14ac:dyDescent="0.3">
      <c r="A31" s="16" t="s">
        <v>35</v>
      </c>
      <c r="B31" s="16"/>
      <c r="C31" s="88">
        <v>23223</v>
      </c>
      <c r="D31" s="16"/>
      <c r="E31" s="88">
        <v>23150</v>
      </c>
      <c r="F31" s="73"/>
      <c r="G31" s="114">
        <f t="shared" si="4"/>
        <v>0.1317818899916583</v>
      </c>
      <c r="H31" s="114">
        <f t="shared" si="5"/>
        <v>0.13429320586597365</v>
      </c>
      <c r="J31" s="61">
        <f t="shared" si="7"/>
        <v>4946.5</v>
      </c>
    </row>
    <row r="32" spans="1:10" x14ac:dyDescent="0.3">
      <c r="A32" s="16" t="s">
        <v>36</v>
      </c>
      <c r="B32" s="16"/>
      <c r="C32" s="88">
        <v>92</v>
      </c>
      <c r="D32" s="16"/>
      <c r="E32" s="88">
        <v>558</v>
      </c>
      <c r="F32" s="73"/>
      <c r="G32" s="114">
        <f t="shared" si="4"/>
        <v>5.2206579163900288E-4</v>
      </c>
      <c r="H32" s="114">
        <f t="shared" si="5"/>
        <v>3.2369593465750883E-3</v>
      </c>
      <c r="J32" s="61">
        <f t="shared" si="7"/>
        <v>694</v>
      </c>
    </row>
    <row r="33" spans="1:10" x14ac:dyDescent="0.3">
      <c r="A33" s="16" t="s">
        <v>23</v>
      </c>
      <c r="B33" s="16"/>
      <c r="C33" s="89">
        <v>6766</v>
      </c>
      <c r="D33" s="16"/>
      <c r="E33" s="89">
        <v>6906</v>
      </c>
      <c r="F33" s="73"/>
      <c r="G33" s="114">
        <f t="shared" si="4"/>
        <v>3.8394534198146667E-2</v>
      </c>
      <c r="H33" s="114">
        <f t="shared" si="5"/>
        <v>4.0061722665676626E-2</v>
      </c>
      <c r="J33" s="61">
        <f t="shared" si="7"/>
        <v>23186.5</v>
      </c>
    </row>
    <row r="34" spans="1:10" x14ac:dyDescent="0.3">
      <c r="A34" s="17" t="s">
        <v>37</v>
      </c>
      <c r="B34" s="16"/>
      <c r="C34" s="88">
        <f>SUM(C26:C33)</f>
        <v>49858</v>
      </c>
      <c r="D34" s="16"/>
      <c r="E34" s="88">
        <v>45625</v>
      </c>
      <c r="F34" s="73"/>
      <c r="G34" s="114">
        <f t="shared" si="4"/>
        <v>0.28292561129931959</v>
      </c>
      <c r="H34" s="114">
        <f t="shared" si="5"/>
        <v>0.2646707351030258</v>
      </c>
      <c r="J34" s="61">
        <f t="shared" si="7"/>
        <v>325</v>
      </c>
    </row>
    <row r="35" spans="1:10" x14ac:dyDescent="0.3">
      <c r="A35" s="18" t="s">
        <v>38</v>
      </c>
      <c r="B35" s="18"/>
      <c r="C35" s="88">
        <v>27808</v>
      </c>
      <c r="D35" s="18"/>
      <c r="E35" s="88">
        <v>20645</v>
      </c>
      <c r="F35" s="73"/>
      <c r="G35" s="114">
        <f t="shared" si="4"/>
        <v>0.1578000601510586</v>
      </c>
      <c r="H35" s="114">
        <f t="shared" si="5"/>
        <v>0.11976169482086504</v>
      </c>
      <c r="J35" s="61">
        <f t="shared" si="7"/>
        <v>6836</v>
      </c>
    </row>
    <row r="36" spans="1:10" x14ac:dyDescent="0.3">
      <c r="A36" s="18" t="s">
        <v>39</v>
      </c>
      <c r="B36" s="18"/>
      <c r="C36" s="88">
        <v>2095</v>
      </c>
      <c r="D36" s="18"/>
      <c r="E36" s="88">
        <v>2008</v>
      </c>
      <c r="F36" s="73"/>
      <c r="G36" s="114">
        <f t="shared" si="4"/>
        <v>1.1888346016127293E-2</v>
      </c>
      <c r="H36" s="114">
        <f t="shared" si="5"/>
        <v>1.1648412845739744E-2</v>
      </c>
      <c r="J36" s="61">
        <f t="shared" si="7"/>
        <v>47741.5</v>
      </c>
    </row>
    <row r="37" spans="1:10" x14ac:dyDescent="0.3">
      <c r="A37" s="18" t="s">
        <v>22</v>
      </c>
      <c r="B37" s="18"/>
      <c r="C37" s="88">
        <v>2835</v>
      </c>
      <c r="D37" s="18"/>
      <c r="E37" s="88">
        <v>2728</v>
      </c>
      <c r="F37" s="73"/>
      <c r="G37" s="114">
        <f t="shared" si="4"/>
        <v>1.6087570861919271E-2</v>
      </c>
      <c r="H37" s="114">
        <f t="shared" si="5"/>
        <v>1.5825134583255986E-2</v>
      </c>
      <c r="J37" s="61">
        <f t="shared" si="7"/>
        <v>24226.5</v>
      </c>
    </row>
    <row r="38" spans="1:10" x14ac:dyDescent="0.3">
      <c r="A38" s="18" t="s">
        <v>40</v>
      </c>
      <c r="B38" s="18"/>
      <c r="C38" s="88">
        <v>13544</v>
      </c>
      <c r="D38" s="18"/>
      <c r="E38" s="88">
        <v>11594</v>
      </c>
      <c r="F38" s="73"/>
      <c r="G38" s="114">
        <f t="shared" si="4"/>
        <v>7.68571639343332E-2</v>
      </c>
      <c r="H38" s="114">
        <f t="shared" si="5"/>
        <v>6.725682197883795E-2</v>
      </c>
      <c r="J38" s="61">
        <f t="shared" si="7"/>
        <v>2051.5</v>
      </c>
    </row>
    <row r="39" spans="1:10" x14ac:dyDescent="0.3">
      <c r="A39" s="20" t="s">
        <v>41</v>
      </c>
      <c r="B39" s="18"/>
      <c r="C39" s="93">
        <f>SUM(C34:C38)</f>
        <v>96140</v>
      </c>
      <c r="D39" s="18"/>
      <c r="E39" s="94">
        <v>82600</v>
      </c>
      <c r="F39" s="73"/>
      <c r="G39" s="114">
        <f t="shared" si="4"/>
        <v>0.54555875226275796</v>
      </c>
      <c r="H39" s="114">
        <f t="shared" si="5"/>
        <v>0.47916279933172451</v>
      </c>
      <c r="J39" s="61">
        <f t="shared" si="7"/>
        <v>2781.5</v>
      </c>
    </row>
    <row r="40" spans="1:10" x14ac:dyDescent="0.3">
      <c r="A40" s="22" t="s">
        <v>42</v>
      </c>
      <c r="B40" s="22"/>
      <c r="C40" s="26"/>
      <c r="D40" s="22"/>
      <c r="E40" s="88"/>
      <c r="F40" s="73"/>
    </row>
    <row r="41" spans="1:10" x14ac:dyDescent="0.3">
      <c r="A41" s="95" t="s">
        <v>43</v>
      </c>
      <c r="B41" s="95"/>
      <c r="C41" s="25"/>
      <c r="D41" s="22"/>
      <c r="E41" s="88"/>
      <c r="F41" s="73"/>
    </row>
    <row r="42" spans="1:10" ht="31.2" x14ac:dyDescent="0.3">
      <c r="A42" s="22" t="s">
        <v>183</v>
      </c>
      <c r="B42" s="22"/>
      <c r="C42" s="26">
        <v>68465</v>
      </c>
      <c r="D42" s="22"/>
      <c r="E42" s="88">
        <v>68366</v>
      </c>
      <c r="F42" s="73"/>
      <c r="G42" s="114">
        <f t="shared" ref="G42:G46" si="8">C42/$C$22</f>
        <v>0.38851341765830794</v>
      </c>
      <c r="H42" s="114">
        <f t="shared" ref="H42:H46" si="9">E42/$E$22</f>
        <v>0.39659133098199367</v>
      </c>
      <c r="J42" s="61">
        <f t="shared" ref="J42:J46" si="10">(C42+E42)/2</f>
        <v>68415.5</v>
      </c>
    </row>
    <row r="43" spans="1:10" x14ac:dyDescent="0.3">
      <c r="A43" s="73" t="s">
        <v>44</v>
      </c>
      <c r="B43" s="73"/>
      <c r="C43" s="26">
        <v>9096</v>
      </c>
      <c r="D43" s="73"/>
      <c r="E43" s="88">
        <v>17710</v>
      </c>
      <c r="F43" s="73"/>
      <c r="G43" s="114">
        <f t="shared" si="8"/>
        <v>5.1616417834221412E-2</v>
      </c>
      <c r="H43" s="114">
        <f t="shared" si="9"/>
        <v>0.10273575273807314</v>
      </c>
      <c r="J43" s="61">
        <f t="shared" si="10"/>
        <v>13403</v>
      </c>
    </row>
    <row r="44" spans="1:10" x14ac:dyDescent="0.3">
      <c r="A44" s="73" t="s">
        <v>45</v>
      </c>
      <c r="B44" s="73"/>
      <c r="C44" s="31">
        <v>2522</v>
      </c>
      <c r="D44" s="73"/>
      <c r="E44" s="88">
        <v>3708</v>
      </c>
      <c r="F44" s="73"/>
      <c r="G44" s="114">
        <f t="shared" si="8"/>
        <v>1.4311412244712666E-2</v>
      </c>
      <c r="H44" s="114">
        <f t="shared" si="9"/>
        <v>2.151011694820865E-2</v>
      </c>
      <c r="J44" s="61">
        <f t="shared" si="10"/>
        <v>3115</v>
      </c>
    </row>
    <row r="45" spans="1:10" x14ac:dyDescent="0.3">
      <c r="A45" s="73" t="s">
        <v>46</v>
      </c>
      <c r="B45" s="73"/>
      <c r="C45" s="26">
        <f>SUM(C42:C44)</f>
        <v>80083</v>
      </c>
      <c r="D45" s="73"/>
      <c r="E45" s="94">
        <v>89784</v>
      </c>
      <c r="F45" s="73"/>
      <c r="G45" s="114">
        <f t="shared" si="8"/>
        <v>0.45444124773724204</v>
      </c>
      <c r="H45" s="114">
        <f t="shared" si="9"/>
        <v>0.52083720066827544</v>
      </c>
      <c r="J45" s="61">
        <f t="shared" si="10"/>
        <v>84933.5</v>
      </c>
    </row>
    <row r="46" spans="1:10" ht="16.2" thickBot="1" x14ac:dyDescent="0.35">
      <c r="A46" s="73" t="s">
        <v>47</v>
      </c>
      <c r="B46" s="73"/>
      <c r="C46" s="79">
        <v>176223</v>
      </c>
      <c r="D46" s="73"/>
      <c r="E46" s="90">
        <v>172384</v>
      </c>
      <c r="F46" s="73"/>
      <c r="G46" s="114">
        <f t="shared" si="8"/>
        <v>1</v>
      </c>
      <c r="H46" s="114">
        <f t="shared" si="9"/>
        <v>1</v>
      </c>
      <c r="J46" s="61">
        <f t="shared" si="10"/>
        <v>174303.5</v>
      </c>
    </row>
    <row r="47" spans="1:10" ht="16.2" thickTop="1" x14ac:dyDescent="0.3">
      <c r="A47" s="73"/>
      <c r="B47" s="73"/>
      <c r="C47" s="73"/>
      <c r="D47" s="73"/>
      <c r="E47" s="96"/>
      <c r="F47" s="73"/>
      <c r="G47" s="40"/>
    </row>
    <row r="48" spans="1:10" x14ac:dyDescent="0.3">
      <c r="A48" s="6"/>
      <c r="B48" s="6"/>
      <c r="C48" s="6"/>
      <c r="D48" s="6"/>
      <c r="E48" s="97"/>
      <c r="G48" s="38"/>
    </row>
  </sheetData>
  <pageMargins left="0.7" right="0.7" top="0.75" bottom="0.7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22" workbookViewId="0">
      <selection activeCell="H41" sqref="H41"/>
    </sheetView>
  </sheetViews>
  <sheetFormatPr defaultRowHeight="15.6" x14ac:dyDescent="0.3"/>
  <cols>
    <col min="1" max="1" width="48.109375" style="1" customWidth="1"/>
    <col min="2" max="2" width="63" style="1" customWidth="1"/>
    <col min="3" max="3" width="13.33203125" style="45" customWidth="1"/>
    <col min="4" max="4" width="10.33203125" style="45" customWidth="1"/>
    <col min="5" max="5" width="8.6640625" style="1" customWidth="1"/>
    <col min="6" max="6" width="24.21875" style="1" customWidth="1"/>
    <col min="7" max="7" width="13.33203125" style="1" customWidth="1"/>
    <col min="8" max="8" width="9.109375" style="45"/>
    <col min="9" max="9" width="9.5546875" style="69" bestFit="1" customWidth="1"/>
    <col min="10" max="256" width="9.109375" style="1"/>
    <col min="257" max="257" width="46.5546875" style="1" customWidth="1"/>
    <col min="258" max="258" width="51.88671875" style="1" customWidth="1"/>
    <col min="259" max="260" width="9.6640625" style="1" customWidth="1"/>
    <col min="261" max="512" width="9.109375" style="1"/>
    <col min="513" max="513" width="46.5546875" style="1" customWidth="1"/>
    <col min="514" max="514" width="51.88671875" style="1" customWidth="1"/>
    <col min="515" max="516" width="9.6640625" style="1" customWidth="1"/>
    <col min="517" max="768" width="9.109375" style="1"/>
    <col min="769" max="769" width="46.5546875" style="1" customWidth="1"/>
    <col min="770" max="770" width="51.88671875" style="1" customWidth="1"/>
    <col min="771" max="772" width="9.6640625" style="1" customWidth="1"/>
    <col min="773" max="1024" width="9.109375" style="1"/>
    <col min="1025" max="1025" width="46.5546875" style="1" customWidth="1"/>
    <col min="1026" max="1026" width="51.88671875" style="1" customWidth="1"/>
    <col min="1027" max="1028" width="9.6640625" style="1" customWidth="1"/>
    <col min="1029" max="1280" width="9.109375" style="1"/>
    <col min="1281" max="1281" width="46.5546875" style="1" customWidth="1"/>
    <col min="1282" max="1282" width="51.88671875" style="1" customWidth="1"/>
    <col min="1283" max="1284" width="9.6640625" style="1" customWidth="1"/>
    <col min="1285" max="1536" width="9.109375" style="1"/>
    <col min="1537" max="1537" width="46.5546875" style="1" customWidth="1"/>
    <col min="1538" max="1538" width="51.88671875" style="1" customWidth="1"/>
    <col min="1539" max="1540" width="9.6640625" style="1" customWidth="1"/>
    <col min="1541" max="1792" width="9.109375" style="1"/>
    <col min="1793" max="1793" width="46.5546875" style="1" customWidth="1"/>
    <col min="1794" max="1794" width="51.88671875" style="1" customWidth="1"/>
    <col min="1795" max="1796" width="9.6640625" style="1" customWidth="1"/>
    <col min="1797" max="2048" width="9.109375" style="1"/>
    <col min="2049" max="2049" width="46.5546875" style="1" customWidth="1"/>
    <col min="2050" max="2050" width="51.88671875" style="1" customWidth="1"/>
    <col min="2051" max="2052" width="9.6640625" style="1" customWidth="1"/>
    <col min="2053" max="2304" width="9.109375" style="1"/>
    <col min="2305" max="2305" width="46.5546875" style="1" customWidth="1"/>
    <col min="2306" max="2306" width="51.88671875" style="1" customWidth="1"/>
    <col min="2307" max="2308" width="9.6640625" style="1" customWidth="1"/>
    <col min="2309" max="2560" width="9.109375" style="1"/>
    <col min="2561" max="2561" width="46.5546875" style="1" customWidth="1"/>
    <col min="2562" max="2562" width="51.88671875" style="1" customWidth="1"/>
    <col min="2563" max="2564" width="9.6640625" style="1" customWidth="1"/>
    <col min="2565" max="2816" width="9.109375" style="1"/>
    <col min="2817" max="2817" width="46.5546875" style="1" customWidth="1"/>
    <col min="2818" max="2818" width="51.88671875" style="1" customWidth="1"/>
    <col min="2819" max="2820" width="9.6640625" style="1" customWidth="1"/>
    <col min="2821" max="3072" width="9.109375" style="1"/>
    <col min="3073" max="3073" width="46.5546875" style="1" customWidth="1"/>
    <col min="3074" max="3074" width="51.88671875" style="1" customWidth="1"/>
    <col min="3075" max="3076" width="9.6640625" style="1" customWidth="1"/>
    <col min="3077" max="3328" width="9.109375" style="1"/>
    <col min="3329" max="3329" width="46.5546875" style="1" customWidth="1"/>
    <col min="3330" max="3330" width="51.88671875" style="1" customWidth="1"/>
    <col min="3331" max="3332" width="9.6640625" style="1" customWidth="1"/>
    <col min="3333" max="3584" width="9.109375" style="1"/>
    <col min="3585" max="3585" width="46.5546875" style="1" customWidth="1"/>
    <col min="3586" max="3586" width="51.88671875" style="1" customWidth="1"/>
    <col min="3587" max="3588" width="9.6640625" style="1" customWidth="1"/>
    <col min="3589" max="3840" width="9.109375" style="1"/>
    <col min="3841" max="3841" width="46.5546875" style="1" customWidth="1"/>
    <col min="3842" max="3842" width="51.88671875" style="1" customWidth="1"/>
    <col min="3843" max="3844" width="9.6640625" style="1" customWidth="1"/>
    <col min="3845" max="4096" width="9.109375" style="1"/>
    <col min="4097" max="4097" width="46.5546875" style="1" customWidth="1"/>
    <col min="4098" max="4098" width="51.88671875" style="1" customWidth="1"/>
    <col min="4099" max="4100" width="9.6640625" style="1" customWidth="1"/>
    <col min="4101" max="4352" width="9.109375" style="1"/>
    <col min="4353" max="4353" width="46.5546875" style="1" customWidth="1"/>
    <col min="4354" max="4354" width="51.88671875" style="1" customWidth="1"/>
    <col min="4355" max="4356" width="9.6640625" style="1" customWidth="1"/>
    <col min="4357" max="4608" width="9.109375" style="1"/>
    <col min="4609" max="4609" width="46.5546875" style="1" customWidth="1"/>
    <col min="4610" max="4610" width="51.88671875" style="1" customWidth="1"/>
    <col min="4611" max="4612" width="9.6640625" style="1" customWidth="1"/>
    <col min="4613" max="4864" width="9.109375" style="1"/>
    <col min="4865" max="4865" width="46.5546875" style="1" customWidth="1"/>
    <col min="4866" max="4866" width="51.88671875" style="1" customWidth="1"/>
    <col min="4867" max="4868" width="9.6640625" style="1" customWidth="1"/>
    <col min="4869" max="5120" width="9.109375" style="1"/>
    <col min="5121" max="5121" width="46.5546875" style="1" customWidth="1"/>
    <col min="5122" max="5122" width="51.88671875" style="1" customWidth="1"/>
    <col min="5123" max="5124" width="9.6640625" style="1" customWidth="1"/>
    <col min="5125" max="5376" width="9.109375" style="1"/>
    <col min="5377" max="5377" width="46.5546875" style="1" customWidth="1"/>
    <col min="5378" max="5378" width="51.88671875" style="1" customWidth="1"/>
    <col min="5379" max="5380" width="9.6640625" style="1" customWidth="1"/>
    <col min="5381" max="5632" width="9.109375" style="1"/>
    <col min="5633" max="5633" width="46.5546875" style="1" customWidth="1"/>
    <col min="5634" max="5634" width="51.88671875" style="1" customWidth="1"/>
    <col min="5635" max="5636" width="9.6640625" style="1" customWidth="1"/>
    <col min="5637" max="5888" width="9.109375" style="1"/>
    <col min="5889" max="5889" width="46.5546875" style="1" customWidth="1"/>
    <col min="5890" max="5890" width="51.88671875" style="1" customWidth="1"/>
    <col min="5891" max="5892" width="9.6640625" style="1" customWidth="1"/>
    <col min="5893" max="6144" width="9.109375" style="1"/>
    <col min="6145" max="6145" width="46.5546875" style="1" customWidth="1"/>
    <col min="6146" max="6146" width="51.88671875" style="1" customWidth="1"/>
    <col min="6147" max="6148" width="9.6640625" style="1" customWidth="1"/>
    <col min="6149" max="6400" width="9.109375" style="1"/>
    <col min="6401" max="6401" width="46.5546875" style="1" customWidth="1"/>
    <col min="6402" max="6402" width="51.88671875" style="1" customWidth="1"/>
    <col min="6403" max="6404" width="9.6640625" style="1" customWidth="1"/>
    <col min="6405" max="6656" width="9.109375" style="1"/>
    <col min="6657" max="6657" width="46.5546875" style="1" customWidth="1"/>
    <col min="6658" max="6658" width="51.88671875" style="1" customWidth="1"/>
    <col min="6659" max="6660" width="9.6640625" style="1" customWidth="1"/>
    <col min="6661" max="6912" width="9.109375" style="1"/>
    <col min="6913" max="6913" width="46.5546875" style="1" customWidth="1"/>
    <col min="6914" max="6914" width="51.88671875" style="1" customWidth="1"/>
    <col min="6915" max="6916" width="9.6640625" style="1" customWidth="1"/>
    <col min="6917" max="7168" width="9.109375" style="1"/>
    <col min="7169" max="7169" width="46.5546875" style="1" customWidth="1"/>
    <col min="7170" max="7170" width="51.88671875" style="1" customWidth="1"/>
    <col min="7171" max="7172" width="9.6640625" style="1" customWidth="1"/>
    <col min="7173" max="7424" width="9.109375" style="1"/>
    <col min="7425" max="7425" width="46.5546875" style="1" customWidth="1"/>
    <col min="7426" max="7426" width="51.88671875" style="1" customWidth="1"/>
    <col min="7427" max="7428" width="9.6640625" style="1" customWidth="1"/>
    <col min="7429" max="7680" width="9.109375" style="1"/>
    <col min="7681" max="7681" width="46.5546875" style="1" customWidth="1"/>
    <col min="7682" max="7682" width="51.88671875" style="1" customWidth="1"/>
    <col min="7683" max="7684" width="9.6640625" style="1" customWidth="1"/>
    <col min="7685" max="7936" width="9.109375" style="1"/>
    <col min="7937" max="7937" width="46.5546875" style="1" customWidth="1"/>
    <col min="7938" max="7938" width="51.88671875" style="1" customWidth="1"/>
    <col min="7939" max="7940" width="9.6640625" style="1" customWidth="1"/>
    <col min="7941" max="8192" width="9.109375" style="1"/>
    <col min="8193" max="8193" width="46.5546875" style="1" customWidth="1"/>
    <col min="8194" max="8194" width="51.88671875" style="1" customWidth="1"/>
    <col min="8195" max="8196" width="9.6640625" style="1" customWidth="1"/>
    <col min="8197" max="8448" width="9.109375" style="1"/>
    <col min="8449" max="8449" width="46.5546875" style="1" customWidth="1"/>
    <col min="8450" max="8450" width="51.88671875" style="1" customWidth="1"/>
    <col min="8451" max="8452" width="9.6640625" style="1" customWidth="1"/>
    <col min="8453" max="8704" width="9.109375" style="1"/>
    <col min="8705" max="8705" width="46.5546875" style="1" customWidth="1"/>
    <col min="8706" max="8706" width="51.88671875" style="1" customWidth="1"/>
    <col min="8707" max="8708" width="9.6640625" style="1" customWidth="1"/>
    <col min="8709" max="8960" width="9.109375" style="1"/>
    <col min="8961" max="8961" width="46.5546875" style="1" customWidth="1"/>
    <col min="8962" max="8962" width="51.88671875" style="1" customWidth="1"/>
    <col min="8963" max="8964" width="9.6640625" style="1" customWidth="1"/>
    <col min="8965" max="9216" width="9.109375" style="1"/>
    <col min="9217" max="9217" width="46.5546875" style="1" customWidth="1"/>
    <col min="9218" max="9218" width="51.88671875" style="1" customWidth="1"/>
    <col min="9219" max="9220" width="9.6640625" style="1" customWidth="1"/>
    <col min="9221" max="9472" width="9.109375" style="1"/>
    <col min="9473" max="9473" width="46.5546875" style="1" customWidth="1"/>
    <col min="9474" max="9474" width="51.88671875" style="1" customWidth="1"/>
    <col min="9475" max="9476" width="9.6640625" style="1" customWidth="1"/>
    <col min="9477" max="9728" width="9.109375" style="1"/>
    <col min="9729" max="9729" width="46.5546875" style="1" customWidth="1"/>
    <col min="9730" max="9730" width="51.88671875" style="1" customWidth="1"/>
    <col min="9731" max="9732" width="9.6640625" style="1" customWidth="1"/>
    <col min="9733" max="9984" width="9.109375" style="1"/>
    <col min="9985" max="9985" width="46.5546875" style="1" customWidth="1"/>
    <col min="9986" max="9986" width="51.88671875" style="1" customWidth="1"/>
    <col min="9987" max="9988" width="9.6640625" style="1" customWidth="1"/>
    <col min="9989" max="10240" width="9.109375" style="1"/>
    <col min="10241" max="10241" width="46.5546875" style="1" customWidth="1"/>
    <col min="10242" max="10242" width="51.88671875" style="1" customWidth="1"/>
    <col min="10243" max="10244" width="9.6640625" style="1" customWidth="1"/>
    <col min="10245" max="10496" width="9.109375" style="1"/>
    <col min="10497" max="10497" width="46.5546875" style="1" customWidth="1"/>
    <col min="10498" max="10498" width="51.88671875" style="1" customWidth="1"/>
    <col min="10499" max="10500" width="9.6640625" style="1" customWidth="1"/>
    <col min="10501" max="10752" width="9.109375" style="1"/>
    <col min="10753" max="10753" width="46.5546875" style="1" customWidth="1"/>
    <col min="10754" max="10754" width="51.88671875" style="1" customWidth="1"/>
    <col min="10755" max="10756" width="9.6640625" style="1" customWidth="1"/>
    <col min="10757" max="11008" width="9.109375" style="1"/>
    <col min="11009" max="11009" width="46.5546875" style="1" customWidth="1"/>
    <col min="11010" max="11010" width="51.88671875" style="1" customWidth="1"/>
    <col min="11011" max="11012" width="9.6640625" style="1" customWidth="1"/>
    <col min="11013" max="11264" width="9.109375" style="1"/>
    <col min="11265" max="11265" width="46.5546875" style="1" customWidth="1"/>
    <col min="11266" max="11266" width="51.88671875" style="1" customWidth="1"/>
    <col min="11267" max="11268" width="9.6640625" style="1" customWidth="1"/>
    <col min="11269" max="11520" width="9.109375" style="1"/>
    <col min="11521" max="11521" width="46.5546875" style="1" customWidth="1"/>
    <col min="11522" max="11522" width="51.88671875" style="1" customWidth="1"/>
    <col min="11523" max="11524" width="9.6640625" style="1" customWidth="1"/>
    <col min="11525" max="11776" width="9.109375" style="1"/>
    <col min="11777" max="11777" width="46.5546875" style="1" customWidth="1"/>
    <col min="11778" max="11778" width="51.88671875" style="1" customWidth="1"/>
    <col min="11779" max="11780" width="9.6640625" style="1" customWidth="1"/>
    <col min="11781" max="12032" width="9.109375" style="1"/>
    <col min="12033" max="12033" width="46.5546875" style="1" customWidth="1"/>
    <col min="12034" max="12034" width="51.88671875" style="1" customWidth="1"/>
    <col min="12035" max="12036" width="9.6640625" style="1" customWidth="1"/>
    <col min="12037" max="12288" width="9.109375" style="1"/>
    <col min="12289" max="12289" width="46.5546875" style="1" customWidth="1"/>
    <col min="12290" max="12290" width="51.88671875" style="1" customWidth="1"/>
    <col min="12291" max="12292" width="9.6640625" style="1" customWidth="1"/>
    <col min="12293" max="12544" width="9.109375" style="1"/>
    <col min="12545" max="12545" width="46.5546875" style="1" customWidth="1"/>
    <col min="12546" max="12546" width="51.88671875" style="1" customWidth="1"/>
    <col min="12547" max="12548" width="9.6640625" style="1" customWidth="1"/>
    <col min="12549" max="12800" width="9.109375" style="1"/>
    <col min="12801" max="12801" width="46.5546875" style="1" customWidth="1"/>
    <col min="12802" max="12802" width="51.88671875" style="1" customWidth="1"/>
    <col min="12803" max="12804" width="9.6640625" style="1" customWidth="1"/>
    <col min="12805" max="13056" width="9.109375" style="1"/>
    <col min="13057" max="13057" width="46.5546875" style="1" customWidth="1"/>
    <col min="13058" max="13058" width="51.88671875" style="1" customWidth="1"/>
    <col min="13059" max="13060" width="9.6640625" style="1" customWidth="1"/>
    <col min="13061" max="13312" width="9.109375" style="1"/>
    <col min="13313" max="13313" width="46.5546875" style="1" customWidth="1"/>
    <col min="13314" max="13314" width="51.88671875" style="1" customWidth="1"/>
    <col min="13315" max="13316" width="9.6640625" style="1" customWidth="1"/>
    <col min="13317" max="13568" width="9.109375" style="1"/>
    <col min="13569" max="13569" width="46.5546875" style="1" customWidth="1"/>
    <col min="13570" max="13570" width="51.88671875" style="1" customWidth="1"/>
    <col min="13571" max="13572" width="9.6640625" style="1" customWidth="1"/>
    <col min="13573" max="13824" width="9.109375" style="1"/>
    <col min="13825" max="13825" width="46.5546875" style="1" customWidth="1"/>
    <col min="13826" max="13826" width="51.88671875" style="1" customWidth="1"/>
    <col min="13827" max="13828" width="9.6640625" style="1" customWidth="1"/>
    <col min="13829" max="14080" width="9.109375" style="1"/>
    <col min="14081" max="14081" width="46.5546875" style="1" customWidth="1"/>
    <col min="14082" max="14082" width="51.88671875" style="1" customWidth="1"/>
    <col min="14083" max="14084" width="9.6640625" style="1" customWidth="1"/>
    <col min="14085" max="14336" width="9.109375" style="1"/>
    <col min="14337" max="14337" width="46.5546875" style="1" customWidth="1"/>
    <col min="14338" max="14338" width="51.88671875" style="1" customWidth="1"/>
    <col min="14339" max="14340" width="9.6640625" style="1" customWidth="1"/>
    <col min="14341" max="14592" width="9.109375" style="1"/>
    <col min="14593" max="14593" width="46.5546875" style="1" customWidth="1"/>
    <col min="14594" max="14594" width="51.88671875" style="1" customWidth="1"/>
    <col min="14595" max="14596" width="9.6640625" style="1" customWidth="1"/>
    <col min="14597" max="14848" width="9.109375" style="1"/>
    <col min="14849" max="14849" width="46.5546875" style="1" customWidth="1"/>
    <col min="14850" max="14850" width="51.88671875" style="1" customWidth="1"/>
    <col min="14851" max="14852" width="9.6640625" style="1" customWidth="1"/>
    <col min="14853" max="15104" width="9.109375" style="1"/>
    <col min="15105" max="15105" width="46.5546875" style="1" customWidth="1"/>
    <col min="15106" max="15106" width="51.88671875" style="1" customWidth="1"/>
    <col min="15107" max="15108" width="9.6640625" style="1" customWidth="1"/>
    <col min="15109" max="15360" width="9.109375" style="1"/>
    <col min="15361" max="15361" width="46.5546875" style="1" customWidth="1"/>
    <col min="15362" max="15362" width="51.88671875" style="1" customWidth="1"/>
    <col min="15363" max="15364" width="9.6640625" style="1" customWidth="1"/>
    <col min="15365" max="15616" width="9.109375" style="1"/>
    <col min="15617" max="15617" width="46.5546875" style="1" customWidth="1"/>
    <col min="15618" max="15618" width="51.88671875" style="1" customWidth="1"/>
    <col min="15619" max="15620" width="9.6640625" style="1" customWidth="1"/>
    <col min="15621" max="15872" width="9.109375" style="1"/>
    <col min="15873" max="15873" width="46.5546875" style="1" customWidth="1"/>
    <col min="15874" max="15874" width="51.88671875" style="1" customWidth="1"/>
    <col min="15875" max="15876" width="9.6640625" style="1" customWidth="1"/>
    <col min="15877" max="16128" width="9.109375" style="1"/>
    <col min="16129" max="16129" width="46.5546875" style="1" customWidth="1"/>
    <col min="16130" max="16130" width="51.88671875" style="1" customWidth="1"/>
    <col min="16131" max="16132" width="9.6640625" style="1" customWidth="1"/>
    <col min="16133" max="16384" width="9.109375" style="1"/>
  </cols>
  <sheetData>
    <row r="1" spans="1:7" x14ac:dyDescent="0.3">
      <c r="A1" s="33" t="s">
        <v>137</v>
      </c>
    </row>
    <row r="2" spans="1:7" x14ac:dyDescent="0.3">
      <c r="A2" s="33" t="s">
        <v>136</v>
      </c>
    </row>
    <row r="3" spans="1:7" x14ac:dyDescent="0.3">
      <c r="A3" s="33" t="s">
        <v>13</v>
      </c>
    </row>
    <row r="4" spans="1:7" x14ac:dyDescent="0.3">
      <c r="A4" s="33" t="s">
        <v>188</v>
      </c>
      <c r="C4" s="46" t="s">
        <v>101</v>
      </c>
      <c r="D4" s="46"/>
    </row>
    <row r="5" spans="1:7" x14ac:dyDescent="0.3">
      <c r="A5" s="33" t="s">
        <v>130</v>
      </c>
      <c r="C5" s="46" t="s">
        <v>102</v>
      </c>
      <c r="D5" s="46"/>
    </row>
    <row r="6" spans="1:7" x14ac:dyDescent="0.3">
      <c r="A6" s="33"/>
      <c r="C6" s="46" t="s">
        <v>103</v>
      </c>
      <c r="D6" s="46"/>
    </row>
    <row r="7" spans="1:7" ht="16.2" thickBot="1" x14ac:dyDescent="0.35">
      <c r="A7" s="37" t="s">
        <v>104</v>
      </c>
      <c r="B7" s="37" t="s">
        <v>131</v>
      </c>
      <c r="C7" s="47" t="s">
        <v>105</v>
      </c>
      <c r="D7" s="47"/>
      <c r="G7" s="57"/>
    </row>
    <row r="8" spans="1:7" ht="16.2" thickBot="1" x14ac:dyDescent="0.35">
      <c r="A8" s="33" t="s">
        <v>106</v>
      </c>
      <c r="B8" s="38" t="s">
        <v>140</v>
      </c>
      <c r="C8" s="48"/>
      <c r="D8" s="49">
        <f>'Req 1.  Common % Inc State '!C23/'Req 1. Common % Bal Sheet'!J45</f>
        <v>0.14355937292116774</v>
      </c>
      <c r="G8" s="38"/>
    </row>
    <row r="9" spans="1:7" ht="16.2" thickBot="1" x14ac:dyDescent="0.35">
      <c r="A9" s="33" t="s">
        <v>107</v>
      </c>
    </row>
    <row r="10" spans="1:7" ht="16.2" thickBot="1" x14ac:dyDescent="0.35">
      <c r="A10" s="1" t="s">
        <v>108</v>
      </c>
      <c r="B10" s="1" t="s">
        <v>194</v>
      </c>
      <c r="C10" s="50">
        <f>'Req 1.  Common % Inc State '!C23/'Req 1.  Common % Inc State '!C10</f>
        <v>0.13029493481513144</v>
      </c>
    </row>
    <row r="11" spans="1:7" ht="16.2" thickBot="1" x14ac:dyDescent="0.35">
      <c r="A11" s="1" t="s">
        <v>109</v>
      </c>
      <c r="B11" s="1" t="s">
        <v>138</v>
      </c>
      <c r="C11" s="50">
        <f>'Req 1.  Common % Inc State '!C10/'Req 1. Common % Bal Sheet'!J22</f>
        <v>0.53687963810250516</v>
      </c>
    </row>
    <row r="12" spans="1:7" ht="16.2" thickBot="1" x14ac:dyDescent="0.35">
      <c r="A12" s="1" t="s">
        <v>110</v>
      </c>
      <c r="B12" s="1" t="s">
        <v>139</v>
      </c>
      <c r="C12" s="50">
        <f>'Req 1. Common % Bal Sheet'!J22/'Req 1. Common % Bal Sheet'!J45</f>
        <v>2.0522349838402985</v>
      </c>
    </row>
    <row r="13" spans="1:7" ht="16.2" thickBot="1" x14ac:dyDescent="0.35">
      <c r="A13" s="1" t="s">
        <v>111</v>
      </c>
      <c r="C13" s="51">
        <f>C10*C11*C12</f>
        <v>0.14355937292116774</v>
      </c>
    </row>
    <row r="14" spans="1:7" ht="8.25" customHeight="1" thickBot="1" x14ac:dyDescent="0.35"/>
    <row r="15" spans="1:7" ht="22.5" customHeight="1" thickBot="1" x14ac:dyDescent="0.35">
      <c r="A15" s="33" t="s">
        <v>160</v>
      </c>
      <c r="B15" s="39" t="s">
        <v>143</v>
      </c>
      <c r="D15" s="49">
        <f>(G16+G19)/'Req 1. Common % Bal Sheet'!J22</f>
        <v>7.2904718669597857E-2</v>
      </c>
      <c r="F15" s="14" t="s">
        <v>159</v>
      </c>
    </row>
    <row r="16" spans="1:7" ht="16.2" thickBot="1" x14ac:dyDescent="0.35">
      <c r="A16" s="1" t="s">
        <v>112</v>
      </c>
      <c r="B16" s="1" t="s">
        <v>144</v>
      </c>
      <c r="C16" s="52">
        <f>'Req 1.  Common % Inc State '!C22/'Req 1.  Common % Inc State '!C21</f>
        <v>0.34116820662452046</v>
      </c>
      <c r="D16" s="53"/>
      <c r="F16" s="1" t="s">
        <v>152</v>
      </c>
      <c r="G16" s="23">
        <f>'Req 1.  Common % Inc State '!C23</f>
        <v>12193</v>
      </c>
    </row>
    <row r="17" spans="1:7" ht="16.2" thickBot="1" x14ac:dyDescent="0.35">
      <c r="F17" s="1" t="s">
        <v>153</v>
      </c>
      <c r="G17" s="23">
        <f>'Req 1.  Common % Inc State '!C32</f>
        <v>781</v>
      </c>
    </row>
    <row r="18" spans="1:7" ht="16.2" thickBot="1" x14ac:dyDescent="0.35">
      <c r="A18" s="33" t="s">
        <v>134</v>
      </c>
      <c r="B18" s="1" t="s">
        <v>141</v>
      </c>
      <c r="D18" s="49">
        <f>'Req 1.  Common % Inc State '!C23/'Req 1. Common % Bal Sheet'!J22</f>
        <v>6.9952697450137255E-2</v>
      </c>
      <c r="F18" s="1" t="s">
        <v>154</v>
      </c>
      <c r="G18" s="58">
        <f>(1-C16)</f>
        <v>0.65883179337547948</v>
      </c>
    </row>
    <row r="19" spans="1:7" ht="16.2" thickBot="1" x14ac:dyDescent="0.35">
      <c r="A19" s="33" t="s">
        <v>113</v>
      </c>
      <c r="F19" s="1" t="s">
        <v>155</v>
      </c>
      <c r="G19" s="59">
        <f>G17*G18</f>
        <v>514.54763062624943</v>
      </c>
    </row>
    <row r="20" spans="1:7" ht="16.2" thickBot="1" x14ac:dyDescent="0.35">
      <c r="A20" s="1" t="s">
        <v>114</v>
      </c>
      <c r="B20" s="1" t="s">
        <v>192</v>
      </c>
      <c r="C20" s="50">
        <f>C10</f>
        <v>0.13029493481513144</v>
      </c>
      <c r="F20" s="1" t="s">
        <v>156</v>
      </c>
      <c r="G20" s="68">
        <f>G16+G19</f>
        <v>12707.54763062625</v>
      </c>
    </row>
    <row r="21" spans="1:7" ht="16.2" thickBot="1" x14ac:dyDescent="0.35">
      <c r="A21" s="1" t="s">
        <v>109</v>
      </c>
      <c r="B21" s="1" t="s">
        <v>193</v>
      </c>
      <c r="C21" s="50">
        <f>C11</f>
        <v>0.53687963810250516</v>
      </c>
      <c r="F21" s="1" t="s">
        <v>157</v>
      </c>
      <c r="G21" s="60">
        <f>'Req 1. Common % Bal Sheet'!J22</f>
        <v>174303.5</v>
      </c>
    </row>
    <row r="22" spans="1:7" ht="16.2" thickBot="1" x14ac:dyDescent="0.35">
      <c r="A22" s="1" t="s">
        <v>111</v>
      </c>
      <c r="C22" s="51">
        <f>C20*C21</f>
        <v>6.9952697450137269E-2</v>
      </c>
      <c r="F22" s="1" t="s">
        <v>158</v>
      </c>
      <c r="G22" s="45">
        <f>G20/G21</f>
        <v>7.2904718669597857E-2</v>
      </c>
    </row>
    <row r="23" spans="1:7" ht="16.2" thickBot="1" x14ac:dyDescent="0.35"/>
    <row r="24" spans="1:7" ht="16.2" thickBot="1" x14ac:dyDescent="0.35">
      <c r="A24" s="1" t="s">
        <v>132</v>
      </c>
      <c r="B24" s="1" t="s">
        <v>142</v>
      </c>
      <c r="D24" s="54">
        <f>D8-D15</f>
        <v>7.0654654251569887E-2</v>
      </c>
      <c r="G24" s="69"/>
    </row>
    <row r="25" spans="1:7" ht="16.2" thickBot="1" x14ac:dyDescent="0.35">
      <c r="A25" s="1" t="s">
        <v>133</v>
      </c>
      <c r="B25" s="1" t="s">
        <v>142</v>
      </c>
      <c r="D25" s="55">
        <f>D8-D18</f>
        <v>7.3606675471030489E-2</v>
      </c>
      <c r="G25" s="69"/>
    </row>
    <row r="26" spans="1:7" ht="16.2" thickBot="1" x14ac:dyDescent="0.35">
      <c r="A26" s="1" t="s">
        <v>115</v>
      </c>
      <c r="B26" s="1" t="s">
        <v>145</v>
      </c>
      <c r="C26" s="50">
        <f>SCF!C24/'Req 1.  Common % Inc State '!C23</f>
        <v>2.3849749856475029</v>
      </c>
      <c r="G26" s="69"/>
    </row>
    <row r="27" spans="1:7" ht="16.2" thickBot="1" x14ac:dyDescent="0.35">
      <c r="A27" s="1" t="s">
        <v>116</v>
      </c>
      <c r="B27" s="56" t="s">
        <v>191</v>
      </c>
      <c r="C27" s="50">
        <f>'Req 1.  Common % Inc State '!C10/'Req 1. Common % Bal Sheet'!J17</f>
        <v>6.7464494268617976</v>
      </c>
      <c r="F27" s="62" t="s">
        <v>189</v>
      </c>
      <c r="G27" s="69">
        <f>'Req 1.  Common % Inc State '!C10/('Req 1. Common % Bal Sheet'!J17+'Req 1. Common % Bal Sheet'!J20)</f>
        <v>4.7312806511957124</v>
      </c>
    </row>
    <row r="28" spans="1:7" x14ac:dyDescent="0.3">
      <c r="C28" s="53"/>
      <c r="F28" s="1" t="s">
        <v>190</v>
      </c>
      <c r="G28" s="69">
        <f>'Req 1.  Common % Inc State '!C10/('Req 1. Common % Bal Sheet'!J17+'Req 1. Common % Bal Sheet'!J20+'Req 1. Common % Bal Sheet'!J21)</f>
        <v>4.0746304399886792</v>
      </c>
    </row>
    <row r="29" spans="1:7" ht="16.2" thickBot="1" x14ac:dyDescent="0.35">
      <c r="A29" s="37" t="s">
        <v>117</v>
      </c>
      <c r="C29" s="53"/>
      <c r="G29" s="69"/>
    </row>
    <row r="30" spans="1:7" ht="16.2" thickBot="1" x14ac:dyDescent="0.35">
      <c r="A30" s="1" t="s">
        <v>118</v>
      </c>
      <c r="B30" s="1" t="s">
        <v>146</v>
      </c>
      <c r="C30" s="50">
        <f>'Req 1. Common % Bal Sheet'!C9/'Req 1. Common % Bal Sheet'!C34</f>
        <v>0.11221870111115569</v>
      </c>
      <c r="G30" s="69"/>
    </row>
    <row r="31" spans="1:7" ht="16.2" thickBot="1" x14ac:dyDescent="0.35">
      <c r="A31" s="1" t="s">
        <v>119</v>
      </c>
      <c r="B31" s="1" t="s">
        <v>147</v>
      </c>
      <c r="C31" s="50">
        <f>'Req 1. Common % Bal Sheet'!C16/'Req 1. Common % Bal Sheet'!C34</f>
        <v>2.5013438164386859</v>
      </c>
      <c r="G31" s="69"/>
    </row>
    <row r="32" spans="1:7" ht="16.2" thickBot="1" x14ac:dyDescent="0.35">
      <c r="A32" s="1" t="s">
        <v>120</v>
      </c>
      <c r="B32" s="1" t="s">
        <v>161</v>
      </c>
      <c r="C32" s="45">
        <f>('Req 1. Common % Bal Sheet'!C11+'Req 1. Common % Bal Sheet'!C12)/'Req 1. Common % Bal Sheet'!C34</f>
        <v>2.2951983633519193</v>
      </c>
      <c r="F32" s="1" t="s">
        <v>197</v>
      </c>
      <c r="G32" s="69"/>
    </row>
    <row r="33" spans="1:7" ht="16.2" thickBot="1" x14ac:dyDescent="0.35">
      <c r="A33" s="1" t="s">
        <v>121</v>
      </c>
      <c r="B33" s="1" t="s">
        <v>195</v>
      </c>
      <c r="C33" s="50">
        <f>'Req 1.  Common % Inc State '!C10/'Req 1. Common % Bal Sheet'!J12</f>
        <v>4.9973299156253335</v>
      </c>
      <c r="G33" s="69"/>
    </row>
    <row r="34" spans="1:7" ht="16.2" thickBot="1" x14ac:dyDescent="0.35">
      <c r="A34" s="1" t="s">
        <v>122</v>
      </c>
      <c r="B34" s="1" t="s">
        <v>148</v>
      </c>
      <c r="C34" s="50">
        <f>'Req 1.  Common % Inc State '!C11/'Req 1. Common % Bal Sheet'!J13</f>
        <v>11.879899316792521</v>
      </c>
      <c r="G34" s="69"/>
    </row>
    <row r="35" spans="1:7" x14ac:dyDescent="0.3">
      <c r="G35" s="69"/>
    </row>
    <row r="36" spans="1:7" ht="16.2" thickBot="1" x14ac:dyDescent="0.35">
      <c r="A36" s="37" t="s">
        <v>123</v>
      </c>
      <c r="G36" s="69"/>
    </row>
    <row r="37" spans="1:7" ht="31.8" thickBot="1" x14ac:dyDescent="0.35">
      <c r="A37" s="1" t="s">
        <v>124</v>
      </c>
      <c r="B37" s="39" t="s">
        <v>149</v>
      </c>
      <c r="C37" s="50">
        <f>('Req 1.  Common % Inc State '!C21+'Req 1.  Common % Inc State '!C32)/'Req 1.  Common % Inc State '!C32</f>
        <v>24.696542893725994</v>
      </c>
      <c r="F37" s="1" t="s">
        <v>162</v>
      </c>
      <c r="G37" s="69"/>
    </row>
    <row r="38" spans="1:7" ht="31.8" thickBot="1" x14ac:dyDescent="0.35">
      <c r="A38" s="1" t="s">
        <v>125</v>
      </c>
      <c r="B38" s="39" t="s">
        <v>150</v>
      </c>
      <c r="C38" s="50">
        <f>(SCF!C24+'Req 1.  Common % Inc State '!C33+'Req 1.  Common % Inc State '!C34)/'Req 1.  Common % Inc State '!C33</f>
        <v>55</v>
      </c>
      <c r="G38" s="69"/>
    </row>
    <row r="39" spans="1:7" ht="16.2" thickBot="1" x14ac:dyDescent="0.35">
      <c r="A39" s="1" t="s">
        <v>126</v>
      </c>
      <c r="B39" s="1" t="s">
        <v>151</v>
      </c>
      <c r="C39" s="50">
        <f>'Req 1. Common % Bal Sheet'!C39/'Req 1. Common % Bal Sheet'!C45</f>
        <v>1.2005044766055217</v>
      </c>
      <c r="G39" s="69"/>
    </row>
    <row r="40" spans="1:7" x14ac:dyDescent="0.3">
      <c r="G40" s="69"/>
    </row>
    <row r="41" spans="1:7" ht="16.2" thickBot="1" x14ac:dyDescent="0.35">
      <c r="A41" s="37" t="s">
        <v>127</v>
      </c>
      <c r="G41" s="69"/>
    </row>
    <row r="42" spans="1:7" ht="16.2" thickBot="1" x14ac:dyDescent="0.35">
      <c r="A42" s="1" t="s">
        <v>128</v>
      </c>
      <c r="B42" s="1" t="s">
        <v>164</v>
      </c>
      <c r="C42" s="50">
        <f>'Req 1.  Common % Inc State '!C35/'Req 1.  Common % Inc State '!C26</f>
        <v>29.630872483221477</v>
      </c>
      <c r="E42" s="45">
        <f>'Req 1.  Common % Inc State '!C35/'Req 1.  Common % Inc State '!C27</f>
        <v>29.831081081081081</v>
      </c>
      <c r="F42" s="45" t="s">
        <v>196</v>
      </c>
      <c r="G42" s="69"/>
    </row>
    <row r="43" spans="1:7" ht="16.2" thickBot="1" x14ac:dyDescent="0.35">
      <c r="A43" s="1" t="s">
        <v>129</v>
      </c>
      <c r="B43" s="1" t="s">
        <v>163</v>
      </c>
      <c r="C43" s="50">
        <f>'Req 1.  Common % Inc State '!C36/'Req 1.  Common % Inc State '!C35</f>
        <v>2.8086070215175538E-2</v>
      </c>
      <c r="E43" s="45">
        <f>'Req 1.  Common % Inc State '!C37/'Req 1.  Common % Inc State '!C35</f>
        <v>2.740656851642129E-2</v>
      </c>
      <c r="F43" s="1" t="s">
        <v>198</v>
      </c>
    </row>
  </sheetData>
  <pageMargins left="0.7" right="0.7" top="0.75" bottom="0.75" header="0.3" footer="0.3"/>
  <pageSetup scale="55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 Statement</vt:lpstr>
      <vt:lpstr>Balance Sheet</vt:lpstr>
      <vt:lpstr>SCF</vt:lpstr>
      <vt:lpstr>Req 1.  Common % Inc State </vt:lpstr>
      <vt:lpstr>Req 1. Common % Bal Sheet</vt:lpstr>
      <vt:lpstr>Req 2.  Compute Ratios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Hassell</dc:creator>
  <cp:lastModifiedBy>Hassell, John M.</cp:lastModifiedBy>
  <cp:lastPrinted>2015-07-24T23:11:53Z</cp:lastPrinted>
  <dcterms:created xsi:type="dcterms:W3CDTF">2011-09-17T20:26:50Z</dcterms:created>
  <dcterms:modified xsi:type="dcterms:W3CDTF">2016-01-11T20:48:43Z</dcterms:modified>
</cp:coreProperties>
</file>