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260" windowHeight="12345" firstSheet="1" activeTab="5"/>
  </bookViews>
  <sheets>
    <sheet name="Lilly 2014 Statement of Operati" sheetId="2" r:id="rId1"/>
    <sheet name="Lilly 2014 Balance Sheet" sheetId="60" r:id="rId2"/>
    <sheet name="Lilly 2014 Cash Flow Statement" sheetId="5" r:id="rId3"/>
    <sheet name="Req 1. Common Percentage Operat" sheetId="109" r:id="rId4"/>
    <sheet name="Req 1.  Common Percentage BS" sheetId="108" r:id="rId5"/>
    <sheet name="Req 2.  Ratios" sheetId="105" r:id="rId6"/>
  </sheets>
  <calcPr calcId="145621"/>
</workbook>
</file>

<file path=xl/calcChain.xml><?xml version="1.0" encoding="utf-8"?>
<calcChain xmlns="http://schemas.openxmlformats.org/spreadsheetml/2006/main">
  <c r="C38" i="105" l="1"/>
  <c r="I14" i="108"/>
  <c r="G14" i="108"/>
  <c r="F14" i="108"/>
  <c r="F12" i="108"/>
  <c r="D13" i="109"/>
  <c r="D15" i="109" s="1"/>
  <c r="E15" i="2"/>
  <c r="E17" i="2" s="1"/>
  <c r="C39" i="105"/>
  <c r="C43" i="105" l="1"/>
  <c r="C42" i="105"/>
  <c r="C37" i="105"/>
  <c r="I31" i="105"/>
  <c r="C31" i="105"/>
  <c r="C30" i="105"/>
  <c r="C29" i="105"/>
  <c r="C25" i="105"/>
  <c r="C24" i="105"/>
  <c r="C14" i="105"/>
  <c r="G14" i="105"/>
  <c r="G13" i="105"/>
  <c r="G12" i="105"/>
  <c r="G15" i="105" l="1"/>
  <c r="C8" i="105"/>
  <c r="I48" i="108"/>
  <c r="D6" i="105" s="1"/>
  <c r="I47" i="108"/>
  <c r="I46" i="108"/>
  <c r="I45" i="108"/>
  <c r="I44" i="108"/>
  <c r="I43" i="108"/>
  <c r="I42" i="108"/>
  <c r="I41" i="108"/>
  <c r="I40" i="108"/>
  <c r="I36" i="108"/>
  <c r="I35" i="108"/>
  <c r="I34" i="108"/>
  <c r="I33" i="108"/>
  <c r="I30" i="108"/>
  <c r="I29" i="108"/>
  <c r="I28" i="108"/>
  <c r="I27" i="108"/>
  <c r="I26" i="108"/>
  <c r="I25" i="108"/>
  <c r="I24" i="108"/>
  <c r="I23" i="108"/>
  <c r="I19" i="108"/>
  <c r="C26" i="105" s="1"/>
  <c r="I17" i="108"/>
  <c r="I16" i="108"/>
  <c r="I15" i="108"/>
  <c r="I12" i="108"/>
  <c r="I11" i="108"/>
  <c r="I10" i="108"/>
  <c r="C33" i="105" s="1"/>
  <c r="I9" i="108"/>
  <c r="I8" i="108"/>
  <c r="I7" i="108"/>
  <c r="I6" i="108"/>
  <c r="F49" i="108"/>
  <c r="F48" i="108"/>
  <c r="F47" i="108"/>
  <c r="F46" i="108"/>
  <c r="F45" i="108"/>
  <c r="F44" i="108"/>
  <c r="F43" i="108"/>
  <c r="F42" i="108"/>
  <c r="F41" i="108"/>
  <c r="F40" i="108"/>
  <c r="F37" i="108"/>
  <c r="F36" i="108"/>
  <c r="F35" i="108"/>
  <c r="F34" i="108"/>
  <c r="F33" i="108"/>
  <c r="F31" i="108"/>
  <c r="F30" i="108"/>
  <c r="F29" i="108"/>
  <c r="F28" i="108"/>
  <c r="F27" i="108"/>
  <c r="F26" i="108"/>
  <c r="F25" i="108"/>
  <c r="F24" i="108"/>
  <c r="F23" i="108"/>
  <c r="F20" i="108"/>
  <c r="F19" i="108"/>
  <c r="F18" i="108"/>
  <c r="F17" i="108"/>
  <c r="F16" i="108"/>
  <c r="F15" i="108"/>
  <c r="F11" i="108"/>
  <c r="F10" i="108"/>
  <c r="F9" i="108"/>
  <c r="F8" i="108"/>
  <c r="F7" i="108"/>
  <c r="F6" i="108"/>
  <c r="I37" i="108"/>
  <c r="I18" i="108"/>
  <c r="H15" i="109"/>
  <c r="H14" i="109"/>
  <c r="H13" i="109"/>
  <c r="H12" i="109"/>
  <c r="H11" i="109"/>
  <c r="H10" i="109"/>
  <c r="H9" i="109"/>
  <c r="H8" i="109"/>
  <c r="H7" i="109"/>
  <c r="H6" i="109"/>
  <c r="H5" i="109"/>
  <c r="G15" i="109"/>
  <c r="G14" i="109"/>
  <c r="G12" i="109"/>
  <c r="G11" i="109"/>
  <c r="G10" i="109"/>
  <c r="G9" i="109"/>
  <c r="G8" i="109"/>
  <c r="G7" i="109"/>
  <c r="G6" i="109"/>
  <c r="G5" i="109"/>
  <c r="F15" i="109"/>
  <c r="F14" i="109"/>
  <c r="F13" i="109"/>
  <c r="F12" i="109"/>
  <c r="F11" i="109"/>
  <c r="F10" i="109"/>
  <c r="F9" i="109"/>
  <c r="F8" i="109"/>
  <c r="F7" i="109"/>
  <c r="F6" i="109"/>
  <c r="F5" i="109"/>
  <c r="I49" i="108" l="1"/>
  <c r="C32" i="105"/>
  <c r="I32" i="105"/>
  <c r="G13" i="109"/>
  <c r="G18" i="108"/>
  <c r="I31" i="108"/>
  <c r="C18" i="105"/>
  <c r="G11" i="108" l="1"/>
  <c r="G20" i="108"/>
  <c r="G19" i="108"/>
  <c r="G45" i="108"/>
  <c r="G44" i="108"/>
  <c r="G15" i="108"/>
  <c r="G43" i="108"/>
  <c r="G12" i="108"/>
  <c r="G42" i="108"/>
  <c r="G31" i="108"/>
  <c r="G49" i="108"/>
  <c r="G30" i="108"/>
  <c r="G48" i="108"/>
  <c r="G9" i="108"/>
  <c r="G29" i="108"/>
  <c r="G47" i="108"/>
  <c r="G28" i="108"/>
  <c r="G8" i="108"/>
  <c r="I20" i="108"/>
  <c r="G46" i="108"/>
  <c r="G36" i="108"/>
  <c r="G27" i="108"/>
  <c r="G17" i="108"/>
  <c r="G7" i="108"/>
  <c r="G35" i="108"/>
  <c r="G26" i="108"/>
  <c r="G16" i="108"/>
  <c r="G6" i="108"/>
  <c r="G34" i="108"/>
  <c r="G25" i="108"/>
  <c r="G33" i="108"/>
  <c r="G24" i="108"/>
  <c r="G23" i="108"/>
  <c r="G41" i="108"/>
  <c r="G10" i="108"/>
  <c r="G40" i="108"/>
  <c r="G37" i="108"/>
  <c r="G16" i="105"/>
  <c r="D16" i="105" l="1"/>
  <c r="D23" i="105" s="1"/>
  <c r="G17" i="105"/>
  <c r="D13" i="105" s="1"/>
  <c r="D22" i="105" s="1"/>
  <c r="C9" i="105"/>
  <c r="C10" i="105"/>
  <c r="B25" i="105"/>
  <c r="G18" i="105" l="1"/>
  <c r="C11" i="105"/>
  <c r="C19" i="105"/>
  <c r="C20" i="105" s="1"/>
</calcChain>
</file>

<file path=xl/comments1.xml><?xml version="1.0" encoding="utf-8"?>
<comments xmlns="http://schemas.openxmlformats.org/spreadsheetml/2006/main">
  <authors>
    <author>John Hassell</author>
  </authors>
  <commentList>
    <comment ref="I4" authorId="0">
      <text>
        <r>
          <rPr>
            <b/>
            <sz val="9"/>
            <color indexed="81"/>
            <rFont val="Tahoma"/>
            <family val="2"/>
          </rPr>
          <t>John Hassell:</t>
        </r>
        <r>
          <rPr>
            <sz val="9"/>
            <color indexed="81"/>
            <rFont val="Tahoma"/>
            <family val="2"/>
          </rPr>
          <t xml:space="preserve">
Used for ratio computations</t>
        </r>
      </text>
    </comment>
  </commentList>
</comments>
</file>

<file path=xl/sharedStrings.xml><?xml version="1.0" encoding="utf-8"?>
<sst xmlns="http://schemas.openxmlformats.org/spreadsheetml/2006/main" count="275" uniqueCount="190">
  <si>
    <t>Consolidated Statements of Operations (USD $)</t>
  </si>
  <si>
    <t>Revenue</t>
  </si>
  <si>
    <t>Cost of sales</t>
  </si>
  <si>
    <t>Research and development</t>
  </si>
  <si>
    <t>Marketing, selling, and administrative</t>
  </si>
  <si>
    <t>Income before income taxes</t>
  </si>
  <si>
    <t>Net income</t>
  </si>
  <si>
    <t>Current Assets</t>
  </si>
  <si>
    <t>Cash and cash equivalents</t>
  </si>
  <si>
    <t>Short-term investments</t>
  </si>
  <si>
    <t>Other receivables</t>
  </si>
  <si>
    <t>Inventories</t>
  </si>
  <si>
    <t>Prepaid expenses and other</t>
  </si>
  <si>
    <t>Total current assets</t>
  </si>
  <si>
    <t>Other Assets</t>
  </si>
  <si>
    <t>Goodwill and other intangibles - net</t>
  </si>
  <si>
    <t>Sundry</t>
  </si>
  <si>
    <t>Total other assets</t>
  </si>
  <si>
    <t>Property and equipment, net</t>
  </si>
  <si>
    <t>Total assets</t>
  </si>
  <si>
    <t>Current Liabilities</t>
  </si>
  <si>
    <t>Accounts payable</t>
  </si>
  <si>
    <t>Employee compensation</t>
  </si>
  <si>
    <t>Sales rebates and discounts</t>
  </si>
  <si>
    <t>Dividends payable</t>
  </si>
  <si>
    <t>Income taxes payable</t>
  </si>
  <si>
    <t>Other current liabilities</t>
  </si>
  <si>
    <t>Total current liabilities</t>
  </si>
  <si>
    <t>Other Liabilities</t>
  </si>
  <si>
    <t>Long-term debt</t>
  </si>
  <si>
    <t>Accrued retirement benefit</t>
  </si>
  <si>
    <t>Long-term income taxes payable</t>
  </si>
  <si>
    <t>Other noncurrent liabilities</t>
  </si>
  <si>
    <t>Total other liabilities</t>
  </si>
  <si>
    <t>Shareholders' Equity</t>
  </si>
  <si>
    <t>Common stock</t>
  </si>
  <si>
    <t>Additional paid-in capital</t>
  </si>
  <si>
    <t>Retained earnings</t>
  </si>
  <si>
    <t>Employee benefit trust</t>
  </si>
  <si>
    <t>Accumulated other comprehensive loss</t>
  </si>
  <si>
    <t>Noncontrolling interests</t>
  </si>
  <si>
    <t>Total liabilities and shareholders' equity</t>
  </si>
  <si>
    <t>Cash Flows from Operating Activities</t>
  </si>
  <si>
    <t>Adjustments to Reconcile Net Income to Cash Flows from Operating Activities:</t>
  </si>
  <si>
    <t>Depreciation and amortization</t>
  </si>
  <si>
    <t>Changes in deferred income taxes</t>
  </si>
  <si>
    <t>Stock-based compensation expense</t>
  </si>
  <si>
    <t>Acquired in-process research and development, net of tax</t>
  </si>
  <si>
    <t>Other operating activities, net</t>
  </si>
  <si>
    <t>Changes in operating assets and liabilities, net of acquisitions</t>
  </si>
  <si>
    <t>Receivables - (increase) decrease</t>
  </si>
  <si>
    <t>Inventories - (increase) decrease</t>
  </si>
  <si>
    <t>Other Assets - (increase) decrease</t>
  </si>
  <si>
    <t>Accounts payable and other liabilities - increase (decrease)</t>
  </si>
  <si>
    <t>Net Cash Provided by Operating Activities</t>
  </si>
  <si>
    <t>Cash Flows from Investing Activities</t>
  </si>
  <si>
    <t>Purchases of property and equipment</t>
  </si>
  <si>
    <t>Disposals of property and equipment</t>
  </si>
  <si>
    <t>Purchases of noncurrent investments</t>
  </si>
  <si>
    <t>Purchase of product rights</t>
  </si>
  <si>
    <t>Cash paid for acquisition, net of cash acquired</t>
  </si>
  <si>
    <t>Other investing activities, net</t>
  </si>
  <si>
    <t>Net Cash Used for Investing Activities</t>
  </si>
  <si>
    <t>Cash Flows from Financing Activities</t>
  </si>
  <si>
    <t>Dividends paid</t>
  </si>
  <si>
    <t>Repayment of long-term debt</t>
  </si>
  <si>
    <t>Net Cash Used in Financing Activities</t>
  </si>
  <si>
    <t>Effect of exchange rate on cash and cash equivalents</t>
  </si>
  <si>
    <t>Other Information</t>
  </si>
  <si>
    <t>Year-End Stock Price per Common Share</t>
  </si>
  <si>
    <t>Dividends declared per share</t>
  </si>
  <si>
    <t>Dividends paid per share</t>
  </si>
  <si>
    <t>Supplemental Information</t>
  </si>
  <si>
    <t>Interest Expense</t>
  </si>
  <si>
    <t>Interest Income</t>
  </si>
  <si>
    <t>Year Ended December 31</t>
  </si>
  <si>
    <t>Other Cash Flow Information (Presented in Notes to Financial Statements)</t>
  </si>
  <si>
    <t>Interest Paid, net of amounts capitalized</t>
  </si>
  <si>
    <t>Income taxes paid</t>
  </si>
  <si>
    <t>Net (decrease) Increase in Cash and Cash Equivalents</t>
  </si>
  <si>
    <t>Cash and cash equivalents at beginning of year</t>
  </si>
  <si>
    <t>Cash and Cash Equivalents at End of Year</t>
  </si>
  <si>
    <t>TESTS OF PROFITABILITY</t>
  </si>
  <si>
    <t>ANSWERS</t>
  </si>
  <si>
    <t>ROE</t>
  </si>
  <si>
    <t>ROE COMPONENTS</t>
  </si>
  <si>
    <t>Net Profit Margin</t>
  </si>
  <si>
    <t>Asset Turnover</t>
  </si>
  <si>
    <t>Financial Leverage Ratio</t>
  </si>
  <si>
    <t>Income Tax Rate</t>
  </si>
  <si>
    <t>ROA Components</t>
  </si>
  <si>
    <t xml:space="preserve">Net Profit Margin </t>
  </si>
  <si>
    <t>Quality of Income</t>
  </si>
  <si>
    <t>Profit Margin</t>
  </si>
  <si>
    <t>Fixed Asset Turnover</t>
  </si>
  <si>
    <t>TESTS OF LIQUIDITY</t>
  </si>
  <si>
    <t>Cash Ratio</t>
  </si>
  <si>
    <t>Current Ratio</t>
  </si>
  <si>
    <t>Quick Ratio</t>
  </si>
  <si>
    <t>Receivable Turnover Ratio</t>
  </si>
  <si>
    <t>Inventory Turnover Ratio</t>
  </si>
  <si>
    <t>TESTS OF SOLVENCY</t>
  </si>
  <si>
    <t>Times Interest Earned</t>
  </si>
  <si>
    <t>Cash Coverage Ratio</t>
  </si>
  <si>
    <t>Debt-To-Equity Ratio</t>
  </si>
  <si>
    <t>MARKET TESTS</t>
  </si>
  <si>
    <t>Price/Earnings Ratio</t>
  </si>
  <si>
    <t>Dividend Yield Ratio</t>
  </si>
  <si>
    <t>Acquired in-process research and development [Notes 3 and 4]</t>
  </si>
  <si>
    <t>Asset impairments, restructuring, and other special charges [Note 5]</t>
  </si>
  <si>
    <t>Net Income/Average Total Stockholder's Equity</t>
  </si>
  <si>
    <t>Net Income/Sales</t>
  </si>
  <si>
    <t>Net Sales/Average Total Assets</t>
  </si>
  <si>
    <t>Average Total Assets/Average Total Stockholder's Equity</t>
  </si>
  <si>
    <t>(Net Income + Interest Expense, Net of Tax)/Average Total Assets</t>
  </si>
  <si>
    <t>Income Tax Expense/Income before Income Taxes</t>
  </si>
  <si>
    <t>Net Income/Average Total Assets</t>
  </si>
  <si>
    <t>ROE - ROA</t>
  </si>
  <si>
    <t>Cash Flows from Operating Activities/Net Income</t>
  </si>
  <si>
    <t>Net Sales/Average Net Fixed Assets</t>
  </si>
  <si>
    <t>Cash and Cash Equivalents/Current Liabilities</t>
  </si>
  <si>
    <t>Current Assets/Current Liabilities</t>
  </si>
  <si>
    <t>Cost of Goods Sold/Average Inventory</t>
  </si>
  <si>
    <t>(Net Income + Interest Expense + Income Tax Expense)/Interest Expense</t>
  </si>
  <si>
    <t>Total Liabilities/Stockholder's Equity</t>
  </si>
  <si>
    <t>Dividends per Share/Market Price per Share</t>
  </si>
  <si>
    <r>
      <t xml:space="preserve">Quick Assets/Current Liabilities </t>
    </r>
    <r>
      <rPr>
        <vertAlign val="superscript"/>
        <sz val="11"/>
        <color rgb="FFFF0000"/>
        <rFont val="Calibri"/>
        <family val="2"/>
        <scheme val="minor"/>
      </rPr>
      <t>(1)</t>
    </r>
  </si>
  <si>
    <t>ROA Chapter 14 definition</t>
  </si>
  <si>
    <t>ROA Chapter 5 &amp; 12 definition</t>
  </si>
  <si>
    <t>Financial Leverage Percentage Chapter 5 &amp; 12 ROA definition)</t>
  </si>
  <si>
    <t>Deferred income taxes</t>
  </si>
  <si>
    <t>(Dollars in millions)</t>
  </si>
  <si>
    <t>(Dollars in millions, except per share data)</t>
  </si>
  <si>
    <t>(Dollars in millions, Shares in thousands)</t>
  </si>
  <si>
    <t>For Year Ended December 31</t>
  </si>
  <si>
    <t>Consolidated Statements of Cash Flows</t>
  </si>
  <si>
    <t>Purchases of common stock</t>
  </si>
  <si>
    <t>Consolidated Balance Sheets</t>
  </si>
  <si>
    <t>Requirement 2.  Compute Chapter Financial Statement Ratios for Eli Lilly</t>
  </si>
  <si>
    <t>Please put the ratios in the indicated boxes.</t>
  </si>
  <si>
    <t>Memo Avg</t>
  </si>
  <si>
    <t>Not Required</t>
  </si>
  <si>
    <t>NI</t>
  </si>
  <si>
    <t>Int Exp</t>
  </si>
  <si>
    <t>1 - t</t>
  </si>
  <si>
    <t>Int exp, net of tax</t>
  </si>
  <si>
    <t>Numerator</t>
  </si>
  <si>
    <t>Denominator</t>
  </si>
  <si>
    <t>Check</t>
  </si>
  <si>
    <t>Used PP&amp;E Net</t>
  </si>
  <si>
    <t>Exclude other receiveable, otherwise</t>
  </si>
  <si>
    <t>Other-net, (income) expense (Note 18)</t>
  </si>
  <si>
    <t>Income taxes [Note 14]</t>
  </si>
  <si>
    <t>Earnings per share - basic (Note 13)</t>
  </si>
  <si>
    <t>Earnings per share -  diluted (Note 13)</t>
  </si>
  <si>
    <t>Eli Lilly</t>
  </si>
  <si>
    <t>Investments (Note 7)</t>
  </si>
  <si>
    <t>Short-term borrowings &amp; current maturities of long-term debt (Note 10)</t>
  </si>
  <si>
    <t>Total Eli Lilly and Company shareholders' equity</t>
  </si>
  <si>
    <t>Total equity</t>
  </si>
  <si>
    <t>Income related to termination of the exenatide collaboration with Amylin (Note 4)</t>
  </si>
  <si>
    <t>Proceeds from sales and maturities of short-term investments</t>
  </si>
  <si>
    <t>Purchases of short-term investments</t>
  </si>
  <si>
    <t>Purchase and sales and maturities of noncurrent investments</t>
  </si>
  <si>
    <t>Purchase of in-process resarch and development</t>
  </si>
  <si>
    <t>including other receivables</t>
  </si>
  <si>
    <t>Exclude other receivables, otherwise</t>
  </si>
  <si>
    <t>Alternatively, income before income taxes + interest expense in numerator</t>
  </si>
  <si>
    <t>Cash Flows From Operating Activities, before interest paid and income taxes paid/Interest Paid</t>
  </si>
  <si>
    <r>
      <t xml:space="preserve">Net Credit Sales/Average Net Receivables </t>
    </r>
    <r>
      <rPr>
        <sz val="11"/>
        <color rgb="FFFF0000"/>
        <rFont val="Calibri"/>
        <family val="2"/>
        <scheme val="minor"/>
      </rPr>
      <t xml:space="preserve"> </t>
    </r>
    <r>
      <rPr>
        <vertAlign val="superscript"/>
        <sz val="11"/>
        <color rgb="FFFF0000"/>
        <rFont val="Calibri"/>
        <family val="2"/>
        <scheme val="minor"/>
      </rPr>
      <t>(1)</t>
    </r>
  </si>
  <si>
    <r>
      <t>Current Market Price/Earnings Per Share</t>
    </r>
    <r>
      <rPr>
        <vertAlign val="superscript"/>
        <sz val="11"/>
        <color rgb="FFFF0000"/>
        <rFont val="Calibri"/>
        <family val="2"/>
        <scheme val="minor"/>
      </rPr>
      <t xml:space="preserve"> (2)</t>
    </r>
  </si>
  <si>
    <t>FORMULAS (not required)</t>
  </si>
  <si>
    <t>Financial Leverage Percentage (Chapter 13 ROA definition)</t>
  </si>
  <si>
    <t>2014</t>
  </si>
  <si>
    <t>December 31, 2014</t>
  </si>
  <si>
    <t>Accounts receivable, net of allowances of $55.0 (2014) and $62.2 (2013)</t>
  </si>
  <si>
    <t>Restricted cash (Note 3)</t>
  </si>
  <si>
    <t>Proceeds from terminations of interest rate swaps</t>
  </si>
  <si>
    <t>Cash restricted for pending acquisition (Note 3)</t>
  </si>
  <si>
    <t>Net change in short-term borrowings</t>
  </si>
  <si>
    <t>Proceeds from issuance of long-term debt</t>
  </si>
  <si>
    <t>Other financing activities, net</t>
  </si>
  <si>
    <t>Cost of common stock in treasury,810 shares (2014) and 833 shares (2013)</t>
  </si>
  <si>
    <t>Cost of common stock in treasury, 810 shares (2014) and 833 shares (2013)</t>
  </si>
  <si>
    <t>Please compute the following Ratios for 2014 only</t>
  </si>
  <si>
    <t xml:space="preserve">Check (provided to check work, not required) </t>
  </si>
  <si>
    <t xml:space="preserve">Check  (provided to check work, not required) </t>
  </si>
  <si>
    <t>Documentation (ROA Chpt 14)</t>
  </si>
  <si>
    <r>
      <rPr>
        <vertAlign val="superscript"/>
        <sz val="11"/>
        <color rgb="FFFF0000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Uses Basic EPS.  Basic &amp; Diluted EPS are equal; so, using Diluted EPS, PE ratio is the same.  </t>
    </r>
  </si>
  <si>
    <r>
      <rPr>
        <vertAlign val="superscript"/>
        <sz val="11"/>
        <color rgb="FFFF0000"/>
        <rFont val="Calibri"/>
        <family val="2"/>
        <scheme val="minor"/>
      </rPr>
      <t>(1)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Uses accounts receivable &amp; excludes other receivables.  Using accounts receivable and other receivables = 0.77  and 5.01, respectively.  An annalyst would need to determine the makeup of other receivables to determine whether to include in the computations.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</si>
</sst>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0.0000"/>
    <numFmt numFmtId="165" formatCode="_(* #,##0.0000_);_(* \(#,##0.0000\);_(* &quot;-&quot;??_);_(@_)"/>
    <numFmt numFmtId="166" formatCode="#,##0.0_);\(#,##0.0\)"/>
    <numFmt numFmtId="167" formatCode="&quot;$&quot;#,##0.0_);\(&quot;$&quot;#,##0.0\)"/>
    <numFmt numFmtId="168" formatCode="0.0"/>
    <numFmt numFmtId="169" formatCode="0_);\(0\)"/>
    <numFmt numFmtId="170" formatCode="#,##0.0000_);\(#,##0.0000\)"/>
    <numFmt numFmtId="171" formatCode="#,##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9" tint="-0.249977111117893"/>
      </left>
      <right style="medium">
        <color theme="9" tint="-0.249977111117893"/>
      </right>
      <top/>
      <bottom style="medium">
        <color theme="9" tint="-0.249977111117893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</cellStyleXfs>
  <cellXfs count="157">
    <xf numFmtId="0" fontId="0" fillId="0" borderId="0" xfId="0"/>
    <xf numFmtId="0" fontId="16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ont="1"/>
    <xf numFmtId="0" fontId="19" fillId="0" borderId="0" xfId="0" applyFont="1"/>
    <xf numFmtId="0" fontId="0" fillId="0" borderId="0" xfId="0" applyBorder="1"/>
    <xf numFmtId="0" fontId="16" fillId="0" borderId="0" xfId="0" applyNumberFormat="1" applyFont="1"/>
    <xf numFmtId="0" fontId="0" fillId="0" borderId="0" xfId="0" applyNumberFormat="1"/>
    <xf numFmtId="0" fontId="0" fillId="0" borderId="0" xfId="1" applyNumberFormat="1" applyFont="1"/>
    <xf numFmtId="0" fontId="18" fillId="0" borderId="0" xfId="0" applyFont="1"/>
    <xf numFmtId="0" fontId="22" fillId="0" borderId="0" xfId="0" applyFont="1"/>
    <xf numFmtId="165" fontId="0" fillId="0" borderId="15" xfId="1" applyNumberFormat="1" applyFont="1" applyBorder="1"/>
    <xf numFmtId="164" fontId="0" fillId="0" borderId="16" xfId="1" applyNumberFormat="1" applyFont="1" applyBorder="1" applyAlignment="1">
      <alignment horizontal="left" indent="2"/>
    </xf>
    <xf numFmtId="164" fontId="0" fillId="0" borderId="14" xfId="2" applyNumberFormat="1" applyFont="1" applyBorder="1" applyAlignment="1">
      <alignment horizontal="left" indent="2"/>
    </xf>
    <xf numFmtId="164" fontId="0" fillId="0" borderId="15" xfId="1" applyNumberFormat="1" applyFont="1" applyBorder="1" applyAlignment="1">
      <alignment horizontal="left" indent="2"/>
    </xf>
    <xf numFmtId="164" fontId="0" fillId="0" borderId="17" xfId="0" applyNumberFormat="1" applyBorder="1" applyAlignment="1">
      <alignment horizontal="left" indent="2"/>
    </xf>
    <xf numFmtId="164" fontId="0" fillId="0" borderId="14" xfId="0" applyNumberFormat="1" applyBorder="1" applyAlignment="1">
      <alignment horizontal="left" indent="2"/>
    </xf>
    <xf numFmtId="165" fontId="0" fillId="0" borderId="0" xfId="1" applyNumberFormat="1" applyFont="1" applyBorder="1"/>
    <xf numFmtId="0" fontId="25" fillId="0" borderId="0" xfId="0" applyFont="1"/>
    <xf numFmtId="0" fontId="24" fillId="0" borderId="0" xfId="0" applyFont="1" applyAlignment="1">
      <alignment horizontal="center" vertical="center" wrapText="1"/>
    </xf>
    <xf numFmtId="166" fontId="25" fillId="0" borderId="0" xfId="0" applyNumberFormat="1" applyFont="1"/>
    <xf numFmtId="0" fontId="25" fillId="0" borderId="0" xfId="0" applyFont="1" applyAlignment="1">
      <alignment vertical="top" wrapText="1"/>
    </xf>
    <xf numFmtId="166" fontId="25" fillId="0" borderId="0" xfId="0" applyNumberFormat="1" applyFont="1" applyAlignment="1">
      <alignment wrapText="1"/>
    </xf>
    <xf numFmtId="166" fontId="25" fillId="0" borderId="0" xfId="0" applyNumberFormat="1" applyFont="1" applyAlignment="1">
      <alignment horizontal="right" vertical="top" wrapText="1"/>
    </xf>
    <xf numFmtId="0" fontId="25" fillId="0" borderId="0" xfId="0" applyFont="1" applyAlignment="1">
      <alignment vertical="top"/>
    </xf>
    <xf numFmtId="166" fontId="25" fillId="0" borderId="0" xfId="0" applyNumberFormat="1" applyFont="1" applyAlignment="1"/>
    <xf numFmtId="0" fontId="25" fillId="0" borderId="0" xfId="0" applyFont="1" applyAlignment="1"/>
    <xf numFmtId="166" fontId="25" fillId="0" borderId="0" xfId="0" applyNumberFormat="1" applyFont="1" applyAlignment="1">
      <alignment horizontal="right" vertical="top"/>
    </xf>
    <xf numFmtId="166" fontId="25" fillId="0" borderId="0" xfId="0" applyNumberFormat="1" applyFont="1" applyBorder="1" applyAlignment="1">
      <alignment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right" vertical="top" wrapText="1"/>
    </xf>
    <xf numFmtId="2" fontId="25" fillId="0" borderId="0" xfId="0" applyNumberFormat="1" applyFont="1" applyAlignment="1">
      <alignment horizontal="right" vertical="top" wrapText="1"/>
    </xf>
    <xf numFmtId="2" fontId="25" fillId="0" borderId="0" xfId="0" applyNumberFormat="1" applyFont="1"/>
    <xf numFmtId="2" fontId="24" fillId="0" borderId="0" xfId="0" applyNumberFormat="1" applyFont="1" applyAlignment="1">
      <alignment horizontal="right" vertical="top" wrapText="1"/>
    </xf>
    <xf numFmtId="0" fontId="25" fillId="0" borderId="0" xfId="0" applyFont="1" applyAlignment="1">
      <alignment horizontal="right" vertical="top" wrapText="1"/>
    </xf>
    <xf numFmtId="168" fontId="25" fillId="0" borderId="0" xfId="0" applyNumberFormat="1" applyFont="1" applyAlignment="1">
      <alignment horizontal="right" vertical="top" wrapText="1"/>
    </xf>
    <xf numFmtId="169" fontId="24" fillId="0" borderId="10" xfId="0" applyNumberFormat="1" applyFont="1" applyBorder="1"/>
    <xf numFmtId="166" fontId="25" fillId="0" borderId="0" xfId="1" applyNumberFormat="1" applyFont="1"/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16" fontId="24" fillId="0" borderId="0" xfId="0" quotePrefix="1" applyNumberFormat="1" applyFont="1" applyAlignment="1">
      <alignment horizontal="left" vertical="top"/>
    </xf>
    <xf numFmtId="0" fontId="24" fillId="0" borderId="0" xfId="0" applyFont="1" applyAlignment="1">
      <alignment vertical="top"/>
    </xf>
    <xf numFmtId="167" fontId="25" fillId="0" borderId="0" xfId="0" applyNumberFormat="1" applyFont="1" applyAlignment="1">
      <alignment vertical="top"/>
    </xf>
    <xf numFmtId="166" fontId="24" fillId="0" borderId="0" xfId="0" applyNumberFormat="1" applyFont="1" applyAlignment="1">
      <alignment vertical="top"/>
    </xf>
    <xf numFmtId="166" fontId="25" fillId="0" borderId="0" xfId="0" applyNumberFormat="1" applyFont="1" applyAlignment="1">
      <alignment vertical="top"/>
    </xf>
    <xf numFmtId="0" fontId="16" fillId="0" borderId="0" xfId="0" applyFont="1" applyBorder="1" applyAlignment="1">
      <alignment wrapText="1"/>
    </xf>
    <xf numFmtId="8" fontId="0" fillId="0" borderId="0" xfId="0" applyNumberFormat="1" applyBorder="1" applyAlignment="1">
      <alignment wrapText="1"/>
    </xf>
    <xf numFmtId="0" fontId="0" fillId="0" borderId="0" xfId="0" applyBorder="1" applyAlignment="1"/>
    <xf numFmtId="10" fontId="0" fillId="0" borderId="0" xfId="2" applyNumberFormat="1" applyFont="1" applyBorder="1"/>
    <xf numFmtId="10" fontId="0" fillId="0" borderId="18" xfId="0" applyNumberFormat="1" applyBorder="1"/>
    <xf numFmtId="0" fontId="25" fillId="0" borderId="18" xfId="0" applyFont="1" applyBorder="1"/>
    <xf numFmtId="169" fontId="24" fillId="0" borderId="18" xfId="0" applyNumberFormat="1" applyFont="1" applyBorder="1"/>
    <xf numFmtId="169" fontId="24" fillId="0" borderId="18" xfId="1" applyNumberFormat="1" applyFont="1" applyBorder="1" applyAlignment="1">
      <alignment vertical="center"/>
    </xf>
    <xf numFmtId="10" fontId="25" fillId="0" borderId="18" xfId="0" applyNumberFormat="1" applyFont="1" applyBorder="1"/>
    <xf numFmtId="39" fontId="25" fillId="0" borderId="0" xfId="0" applyNumberFormat="1" applyFont="1"/>
    <xf numFmtId="39" fontId="25" fillId="0" borderId="18" xfId="0" applyNumberFormat="1" applyFont="1" applyBorder="1"/>
    <xf numFmtId="39" fontId="24" fillId="0" borderId="18" xfId="0" applyNumberFormat="1" applyFont="1" applyBorder="1" applyAlignment="1">
      <alignment horizontal="right"/>
    </xf>
    <xf numFmtId="10" fontId="0" fillId="0" borderId="0" xfId="0" applyNumberFormat="1"/>
    <xf numFmtId="168" fontId="0" fillId="0" borderId="0" xfId="0" applyNumberFormat="1"/>
    <xf numFmtId="39" fontId="0" fillId="0" borderId="0" xfId="0" applyNumberFormat="1"/>
    <xf numFmtId="164" fontId="0" fillId="0" borderId="15" xfId="2" applyNumberFormat="1" applyFont="1" applyBorder="1" applyAlignment="1">
      <alignment horizontal="left" indent="2"/>
    </xf>
    <xf numFmtId="170" fontId="0" fillId="0" borderId="0" xfId="0" applyNumberFormat="1"/>
    <xf numFmtId="49" fontId="24" fillId="0" borderId="1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horizontal="right" vertical="center" wrapText="1"/>
    </xf>
    <xf numFmtId="1" fontId="25" fillId="0" borderId="10" xfId="0" applyNumberFormat="1" applyFont="1" applyBorder="1" applyAlignment="1">
      <alignment horizontal="right" vertical="center" wrapText="1"/>
    </xf>
    <xf numFmtId="166" fontId="25" fillId="0" borderId="0" xfId="0" applyNumberFormat="1" applyFont="1" applyAlignment="1">
      <alignment horizontal="center" vertical="center" wrapText="1"/>
    </xf>
    <xf numFmtId="167" fontId="26" fillId="0" borderId="0" xfId="0" applyNumberFormat="1" applyFont="1" applyAlignment="1">
      <alignment vertical="top"/>
    </xf>
    <xf numFmtId="167" fontId="25" fillId="0" borderId="0" xfId="0" applyNumberFormat="1" applyFont="1" applyAlignment="1">
      <alignment horizontal="right" vertical="top" wrapText="1"/>
    </xf>
    <xf numFmtId="166" fontId="26" fillId="0" borderId="0" xfId="0" applyNumberFormat="1" applyFont="1" applyAlignment="1">
      <alignment vertical="top"/>
    </xf>
    <xf numFmtId="166" fontId="26" fillId="0" borderId="10" xfId="0" applyNumberFormat="1" applyFont="1" applyBorder="1" applyAlignment="1">
      <alignment vertical="top"/>
    </xf>
    <xf numFmtId="166" fontId="26" fillId="0" borderId="11" xfId="0" applyNumberFormat="1" applyFont="1" applyBorder="1" applyAlignment="1">
      <alignment vertical="top"/>
    </xf>
    <xf numFmtId="166" fontId="25" fillId="0" borderId="11" xfId="0" applyNumberFormat="1" applyFont="1" applyBorder="1" applyAlignment="1">
      <alignment horizontal="right" vertical="center" wrapText="1"/>
    </xf>
    <xf numFmtId="167" fontId="26" fillId="0" borderId="12" xfId="0" applyNumberFormat="1" applyFont="1" applyBorder="1" applyAlignment="1">
      <alignment horizontal="right"/>
    </xf>
    <xf numFmtId="167" fontId="25" fillId="0" borderId="12" xfId="0" applyNumberFormat="1" applyFont="1" applyBorder="1" applyAlignment="1">
      <alignment horizontal="right" wrapText="1"/>
    </xf>
    <xf numFmtId="7" fontId="26" fillId="0" borderId="19" xfId="0" applyNumberFormat="1" applyFont="1" applyBorder="1" applyAlignment="1">
      <alignment horizontal="right"/>
    </xf>
    <xf numFmtId="7" fontId="25" fillId="0" borderId="13" xfId="0" applyNumberFormat="1" applyFont="1" applyBorder="1" applyAlignment="1">
      <alignment horizontal="right" wrapText="1"/>
    </xf>
    <xf numFmtId="7" fontId="26" fillId="0" borderId="13" xfId="0" applyNumberFormat="1" applyFont="1" applyBorder="1" applyAlignment="1"/>
    <xf numFmtId="39" fontId="25" fillId="0" borderId="0" xfId="0" applyNumberFormat="1" applyFont="1" applyAlignment="1">
      <alignment vertical="top" wrapText="1"/>
    </xf>
    <xf numFmtId="166" fontId="24" fillId="0" borderId="0" xfId="0" applyNumberFormat="1" applyFont="1" applyAlignment="1">
      <alignment vertical="top" wrapText="1"/>
    </xf>
    <xf numFmtId="166" fontId="25" fillId="0" borderId="0" xfId="0" applyNumberFormat="1" applyFont="1" applyAlignment="1">
      <alignment vertical="top" wrapText="1"/>
    </xf>
    <xf numFmtId="0" fontId="24" fillId="0" borderId="10" xfId="0" applyFont="1" applyBorder="1"/>
    <xf numFmtId="166" fontId="27" fillId="0" borderId="0" xfId="0" applyNumberFormat="1" applyFont="1" applyAlignment="1"/>
    <xf numFmtId="0" fontId="25" fillId="0" borderId="0" xfId="0" applyFont="1" applyBorder="1" applyAlignment="1">
      <alignment wrapText="1"/>
    </xf>
    <xf numFmtId="0" fontId="25" fillId="0" borderId="0" xfId="0" applyFont="1" applyBorder="1"/>
    <xf numFmtId="166" fontId="27" fillId="0" borderId="0" xfId="0" applyNumberFormat="1" applyFont="1" applyBorder="1" applyAlignment="1"/>
    <xf numFmtId="166" fontId="27" fillId="0" borderId="0" xfId="0" applyNumberFormat="1" applyFont="1" applyAlignment="1">
      <alignment vertical="top"/>
    </xf>
    <xf numFmtId="166" fontId="27" fillId="0" borderId="10" xfId="0" applyNumberFormat="1" applyFont="1" applyBorder="1" applyAlignment="1">
      <alignment vertical="top"/>
    </xf>
    <xf numFmtId="166" fontId="27" fillId="0" borderId="10" xfId="0" applyNumberFormat="1" applyFont="1" applyBorder="1" applyAlignment="1"/>
    <xf numFmtId="166" fontId="27" fillId="0" borderId="12" xfId="0" applyNumberFormat="1" applyFont="1" applyBorder="1" applyAlignment="1"/>
    <xf numFmtId="166" fontId="25" fillId="0" borderId="10" xfId="0" applyNumberFormat="1" applyFont="1" applyBorder="1" applyAlignment="1"/>
    <xf numFmtId="49" fontId="24" fillId="0" borderId="10" xfId="0" quotePrefix="1" applyNumberFormat="1" applyFont="1" applyBorder="1" applyAlignment="1">
      <alignment horizontal="right" vertical="top"/>
    </xf>
    <xf numFmtId="167" fontId="27" fillId="0" borderId="0" xfId="0" applyNumberFormat="1" applyFont="1" applyAlignment="1">
      <alignment vertical="top"/>
    </xf>
    <xf numFmtId="167" fontId="27" fillId="0" borderId="12" xfId="0" applyNumberFormat="1" applyFont="1" applyBorder="1" applyAlignment="1">
      <alignment vertical="top"/>
    </xf>
    <xf numFmtId="7" fontId="25" fillId="0" borderId="0" xfId="0" applyNumberFormat="1" applyFont="1" applyAlignment="1">
      <alignment vertical="top"/>
    </xf>
    <xf numFmtId="2" fontId="0" fillId="0" borderId="0" xfId="0" applyNumberFormat="1" applyAlignment="1">
      <alignment horizontal="center"/>
    </xf>
    <xf numFmtId="10" fontId="0" fillId="0" borderId="0" xfId="0" applyNumberFormat="1" applyBorder="1"/>
    <xf numFmtId="164" fontId="0" fillId="0" borderId="0" xfId="0" applyNumberFormat="1"/>
    <xf numFmtId="170" fontId="0" fillId="0" borderId="15" xfId="1" applyNumberFormat="1" applyFont="1" applyBorder="1"/>
    <xf numFmtId="167" fontId="25" fillId="0" borderId="0" xfId="0" applyNumberFormat="1" applyFont="1" applyAlignment="1">
      <alignment horizontal="right" vertical="top"/>
    </xf>
    <xf numFmtId="7" fontId="25" fillId="0" borderId="0" xfId="0" applyNumberFormat="1" applyFont="1" applyAlignment="1">
      <alignment horizontal="right" vertical="top"/>
    </xf>
    <xf numFmtId="0" fontId="24" fillId="0" borderId="0" xfId="0" applyFont="1" applyAlignment="1">
      <alignment horizontal="center" vertical="center" wrapText="1"/>
    </xf>
    <xf numFmtId="49" fontId="25" fillId="0" borderId="10" xfId="0" applyNumberFormat="1" applyFont="1" applyBorder="1" applyAlignment="1">
      <alignment horizontal="right" vertical="center"/>
    </xf>
    <xf numFmtId="166" fontId="24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right" vertical="center" wrapText="1"/>
    </xf>
    <xf numFmtId="167" fontId="20" fillId="0" borderId="0" xfId="0" applyNumberFormat="1" applyFont="1" applyAlignment="1">
      <alignment vertical="top"/>
    </xf>
    <xf numFmtId="166" fontId="20" fillId="0" borderId="0" xfId="0" applyNumberFormat="1" applyFont="1" applyAlignment="1">
      <alignment vertical="top"/>
    </xf>
    <xf numFmtId="166" fontId="20" fillId="0" borderId="10" xfId="0" applyNumberFormat="1" applyFont="1" applyBorder="1" applyAlignment="1">
      <alignment vertical="top"/>
    </xf>
    <xf numFmtId="166" fontId="20" fillId="0" borderId="11" xfId="0" applyNumberFormat="1" applyFont="1" applyBorder="1" applyAlignment="1">
      <alignment vertical="top"/>
    </xf>
    <xf numFmtId="167" fontId="20" fillId="0" borderId="12" xfId="0" applyNumberFormat="1" applyFont="1" applyBorder="1" applyAlignment="1">
      <alignment horizontal="right"/>
    </xf>
    <xf numFmtId="7" fontId="20" fillId="0" borderId="19" xfId="0" applyNumberFormat="1" applyFont="1" applyBorder="1" applyAlignment="1">
      <alignment horizontal="right"/>
    </xf>
    <xf numFmtId="7" fontId="20" fillId="0" borderId="13" xfId="0" applyNumberFormat="1" applyFont="1" applyBorder="1" applyAlignment="1"/>
    <xf numFmtId="16" fontId="25" fillId="0" borderId="0" xfId="0" quotePrefix="1" applyNumberFormat="1" applyFont="1" applyAlignment="1">
      <alignment horizontal="center"/>
    </xf>
    <xf numFmtId="16" fontId="25" fillId="0" borderId="0" xfId="0" quotePrefix="1" applyNumberFormat="1" applyFont="1"/>
    <xf numFmtId="43" fontId="25" fillId="0" borderId="0" xfId="0" applyNumberFormat="1" applyFont="1"/>
    <xf numFmtId="49" fontId="24" fillId="0" borderId="10" xfId="0" applyNumberFormat="1" applyFont="1" applyBorder="1" applyAlignment="1">
      <alignment horizontal="right" vertical="top"/>
    </xf>
    <xf numFmtId="0" fontId="24" fillId="0" borderId="0" xfId="0" applyFont="1"/>
    <xf numFmtId="166" fontId="27" fillId="0" borderId="0" xfId="0" applyNumberFormat="1" applyFont="1" applyBorder="1" applyAlignment="1">
      <alignment vertical="top"/>
    </xf>
    <xf numFmtId="39" fontId="25" fillId="33" borderId="0" xfId="0" applyNumberFormat="1" applyFont="1" applyFill="1"/>
    <xf numFmtId="7" fontId="20" fillId="0" borderId="13" xfId="0" applyNumberFormat="1" applyFont="1" applyBorder="1" applyAlignment="1">
      <alignment horizontal="right"/>
    </xf>
    <xf numFmtId="7" fontId="26" fillId="0" borderId="13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vertical="center" wrapText="1"/>
    </xf>
    <xf numFmtId="166" fontId="25" fillId="0" borderId="20" xfId="0" applyNumberFormat="1" applyFont="1" applyBorder="1" applyAlignment="1">
      <alignment wrapText="1"/>
    </xf>
    <xf numFmtId="166" fontId="25" fillId="0" borderId="21" xfId="0" applyNumberFormat="1" applyFont="1" applyBorder="1" applyAlignment="1">
      <alignment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16" fontId="24" fillId="0" borderId="0" xfId="0" quotePrefix="1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167" fontId="28" fillId="0" borderId="0" xfId="0" applyNumberFormat="1" applyFont="1" applyAlignment="1">
      <alignment vertical="top"/>
    </xf>
    <xf numFmtId="166" fontId="28" fillId="0" borderId="0" xfId="0" applyNumberFormat="1" applyFont="1" applyAlignment="1">
      <alignment vertical="top"/>
    </xf>
    <xf numFmtId="166" fontId="28" fillId="0" borderId="0" xfId="0" applyNumberFormat="1" applyFont="1" applyAlignment="1"/>
    <xf numFmtId="166" fontId="28" fillId="0" borderId="10" xfId="0" applyNumberFormat="1" applyFont="1" applyBorder="1" applyAlignment="1">
      <alignment vertical="top"/>
    </xf>
    <xf numFmtId="166" fontId="24" fillId="0" borderId="0" xfId="0" applyNumberFormat="1" applyFont="1"/>
    <xf numFmtId="166" fontId="28" fillId="0" borderId="0" xfId="0" applyNumberFormat="1" applyFont="1" applyBorder="1" applyAlignment="1">
      <alignment vertical="top"/>
    </xf>
    <xf numFmtId="167" fontId="28" fillId="0" borderId="12" xfId="0" applyNumberFormat="1" applyFont="1" applyBorder="1" applyAlignment="1">
      <alignment vertical="top"/>
    </xf>
    <xf numFmtId="0" fontId="24" fillId="0" borderId="0" xfId="0" applyFont="1" applyAlignment="1"/>
    <xf numFmtId="167" fontId="24" fillId="0" borderId="0" xfId="0" applyNumberFormat="1" applyFont="1" applyAlignment="1">
      <alignment vertical="top"/>
    </xf>
    <xf numFmtId="7" fontId="24" fillId="0" borderId="0" xfId="0" applyNumberFormat="1" applyFont="1" applyAlignment="1">
      <alignment vertical="top"/>
    </xf>
    <xf numFmtId="166" fontId="28" fillId="0" borderId="0" xfId="0" applyNumberFormat="1" applyFont="1" applyBorder="1" applyAlignment="1"/>
    <xf numFmtId="166" fontId="28" fillId="0" borderId="10" xfId="0" applyNumberFormat="1" applyFont="1" applyBorder="1" applyAlignment="1"/>
    <xf numFmtId="166" fontId="28" fillId="0" borderId="12" xfId="0" applyNumberFormat="1" applyFont="1" applyBorder="1" applyAlignment="1"/>
    <xf numFmtId="166" fontId="24" fillId="0" borderId="10" xfId="0" applyNumberFormat="1" applyFont="1" applyBorder="1" applyAlignment="1"/>
    <xf numFmtId="39" fontId="24" fillId="33" borderId="0" xfId="0" applyNumberFormat="1" applyFont="1" applyFill="1"/>
    <xf numFmtId="39" fontId="24" fillId="0" borderId="0" xfId="0" applyNumberFormat="1" applyFont="1" applyAlignment="1">
      <alignment vertical="top" wrapText="1"/>
    </xf>
    <xf numFmtId="167" fontId="24" fillId="0" borderId="0" xfId="0" applyNumberFormat="1" applyFont="1" applyAlignment="1">
      <alignment horizontal="right" vertical="top"/>
    </xf>
    <xf numFmtId="7" fontId="24" fillId="0" borderId="0" xfId="0" applyNumberFormat="1" applyFont="1" applyAlignment="1">
      <alignment horizontal="right" vertical="top"/>
    </xf>
    <xf numFmtId="171" fontId="0" fillId="0" borderId="0" xfId="0" applyNumberFormat="1"/>
    <xf numFmtId="165" fontId="0" fillId="0" borderId="15" xfId="1" applyNumberFormat="1" applyFont="1" applyBorder="1" applyAlignment="1">
      <alignment horizontal="center"/>
    </xf>
    <xf numFmtId="164" fontId="0" fillId="0" borderId="16" xfId="1" applyNumberFormat="1" applyFont="1" applyBorder="1" applyAlignment="1">
      <alignment horizontal="center"/>
    </xf>
    <xf numFmtId="7" fontId="0" fillId="0" borderId="0" xfId="0" applyNumberFormat="1"/>
  </cellXfs>
  <cellStyles count="46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4"/>
    <cellStyle name="Normal 3" xfId="45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workbookViewId="0">
      <selection activeCell="I27" sqref="I27"/>
    </sheetView>
  </sheetViews>
  <sheetFormatPr defaultRowHeight="15.75" x14ac:dyDescent="0.25"/>
  <cols>
    <col min="1" max="1" width="72.7109375" style="19" customWidth="1"/>
    <col min="2" max="3" width="12.28515625" style="21" bestFit="1" customWidth="1"/>
    <col min="4" max="4" width="9.5703125" style="19" bestFit="1" customWidth="1"/>
    <col min="5" max="5" width="10.7109375" style="19" bestFit="1" customWidth="1"/>
    <col min="6" max="7" width="9.140625" style="19"/>
    <col min="8" max="8" width="11.85546875" style="19" customWidth="1"/>
    <col min="9" max="16384" width="9.140625" style="19"/>
  </cols>
  <sheetData>
    <row r="1" spans="1:5" x14ac:dyDescent="0.25">
      <c r="A1" s="130" t="s">
        <v>155</v>
      </c>
      <c r="B1" s="130"/>
      <c r="C1" s="130"/>
    </row>
    <row r="2" spans="1:5" x14ac:dyDescent="0.25">
      <c r="A2" s="129" t="s">
        <v>0</v>
      </c>
      <c r="B2" s="129"/>
      <c r="C2" s="129"/>
    </row>
    <row r="3" spans="1:5" x14ac:dyDescent="0.25">
      <c r="A3" s="129" t="s">
        <v>75</v>
      </c>
      <c r="B3" s="129"/>
      <c r="C3" s="129"/>
    </row>
    <row r="4" spans="1:5" x14ac:dyDescent="0.25">
      <c r="A4" s="20"/>
    </row>
    <row r="5" spans="1:5" x14ac:dyDescent="0.25">
      <c r="A5" s="44" t="s">
        <v>132</v>
      </c>
      <c r="B5" s="44"/>
      <c r="C5" s="68" t="s">
        <v>173</v>
      </c>
      <c r="D5" s="107">
        <v>2013</v>
      </c>
      <c r="E5" s="69">
        <v>2012</v>
      </c>
    </row>
    <row r="6" spans="1:5" ht="14.25" customHeight="1" x14ac:dyDescent="0.25">
      <c r="A6" s="106"/>
      <c r="B6" s="106"/>
      <c r="C6" s="108"/>
      <c r="D6" s="71"/>
      <c r="E6" s="109"/>
    </row>
    <row r="7" spans="1:5" x14ac:dyDescent="0.25">
      <c r="A7" s="22" t="s">
        <v>1</v>
      </c>
      <c r="B7" s="22"/>
      <c r="C7" s="72">
        <v>19615.599999999999</v>
      </c>
      <c r="D7" s="110">
        <v>23113.1</v>
      </c>
      <c r="E7" s="73">
        <v>22603.4</v>
      </c>
    </row>
    <row r="8" spans="1:5" x14ac:dyDescent="0.25">
      <c r="A8" s="22" t="s">
        <v>2</v>
      </c>
      <c r="B8" s="22"/>
      <c r="C8" s="74">
        <v>4932.5</v>
      </c>
      <c r="D8" s="111">
        <v>4908.1000000000004</v>
      </c>
      <c r="E8" s="24">
        <v>4796.5</v>
      </c>
    </row>
    <row r="9" spans="1:5" x14ac:dyDescent="0.25">
      <c r="A9" s="22" t="s">
        <v>3</v>
      </c>
      <c r="B9" s="22"/>
      <c r="C9" s="74">
        <v>4733.6000000000004</v>
      </c>
      <c r="D9" s="111">
        <v>5531.3</v>
      </c>
      <c r="E9" s="24">
        <v>5278.1</v>
      </c>
    </row>
    <row r="10" spans="1:5" x14ac:dyDescent="0.25">
      <c r="A10" s="22" t="s">
        <v>4</v>
      </c>
      <c r="B10" s="22"/>
      <c r="C10" s="74">
        <v>6620.8</v>
      </c>
      <c r="D10" s="111">
        <v>7125.6</v>
      </c>
      <c r="E10" s="24">
        <v>7513.5</v>
      </c>
    </row>
    <row r="11" spans="1:5" s="27" customFormat="1" x14ac:dyDescent="0.25">
      <c r="A11" s="25" t="s">
        <v>108</v>
      </c>
      <c r="B11" s="25"/>
      <c r="C11" s="74">
        <v>200.2</v>
      </c>
      <c r="D11" s="111">
        <v>57.1</v>
      </c>
      <c r="E11" s="28">
        <v>0</v>
      </c>
    </row>
    <row r="12" spans="1:5" x14ac:dyDescent="0.25">
      <c r="A12" s="22" t="s">
        <v>109</v>
      </c>
      <c r="B12" s="22"/>
      <c r="C12" s="74">
        <v>468.7</v>
      </c>
      <c r="D12" s="111">
        <v>120.6</v>
      </c>
      <c r="E12" s="24">
        <v>281.10000000000002</v>
      </c>
    </row>
    <row r="13" spans="1:5" x14ac:dyDescent="0.25">
      <c r="A13" s="30" t="s">
        <v>151</v>
      </c>
      <c r="B13" s="30"/>
      <c r="C13" s="75">
        <v>-340.5</v>
      </c>
      <c r="D13" s="112">
        <v>-518.9</v>
      </c>
      <c r="E13" s="24">
        <v>-674</v>
      </c>
    </row>
    <row r="14" spans="1:5" s="31" customFormat="1" ht="15.75" customHeight="1" x14ac:dyDescent="0.25">
      <c r="C14" s="76">
        <v>16615.3</v>
      </c>
      <c r="D14" s="113">
        <v>17223.8</v>
      </c>
      <c r="E14" s="77">
        <v>17195.2</v>
      </c>
    </row>
    <row r="15" spans="1:5" x14ac:dyDescent="0.25">
      <c r="A15" s="22" t="s">
        <v>5</v>
      </c>
      <c r="B15" s="22"/>
      <c r="C15" s="74">
        <v>3000.3</v>
      </c>
      <c r="D15" s="111">
        <v>5889.3</v>
      </c>
      <c r="E15" s="24">
        <f>E7-E14</f>
        <v>5408.2000000000007</v>
      </c>
    </row>
    <row r="16" spans="1:5" x14ac:dyDescent="0.25">
      <c r="A16" s="22" t="s">
        <v>152</v>
      </c>
      <c r="B16" s="22"/>
      <c r="C16" s="75">
        <v>609.79999999999995</v>
      </c>
      <c r="D16" s="112">
        <v>1204.5</v>
      </c>
      <c r="E16" s="24">
        <v>1319.6</v>
      </c>
    </row>
    <row r="17" spans="1:5" s="27" customFormat="1" ht="21" customHeight="1" thickBot="1" x14ac:dyDescent="0.3">
      <c r="A17" s="32" t="s">
        <v>6</v>
      </c>
      <c r="B17" s="32"/>
      <c r="C17" s="78">
        <v>2390.5</v>
      </c>
      <c r="D17" s="114">
        <v>4684.8</v>
      </c>
      <c r="E17" s="79">
        <f>E15-E16</f>
        <v>4088.6000000000008</v>
      </c>
    </row>
    <row r="18" spans="1:5" s="27" customFormat="1" ht="21" customHeight="1" thickTop="1" thickBot="1" x14ac:dyDescent="0.3">
      <c r="A18" s="33" t="s">
        <v>153</v>
      </c>
      <c r="B18" s="33"/>
      <c r="C18" s="80">
        <v>2.23</v>
      </c>
      <c r="D18" s="115">
        <v>4.33</v>
      </c>
      <c r="E18" s="81">
        <v>3.67</v>
      </c>
    </row>
    <row r="19" spans="1:5" s="27" customFormat="1" ht="21" customHeight="1" thickTop="1" thickBot="1" x14ac:dyDescent="0.3">
      <c r="A19" s="33" t="s">
        <v>154</v>
      </c>
      <c r="B19" s="33"/>
      <c r="C19" s="82">
        <v>2.23</v>
      </c>
      <c r="D19" s="116">
        <v>4.32</v>
      </c>
      <c r="E19" s="81">
        <v>3.66</v>
      </c>
    </row>
    <row r="20" spans="1:5" ht="16.5" thickTop="1" x14ac:dyDescent="0.25">
      <c r="B20" s="19"/>
      <c r="C20" s="139"/>
      <c r="D20" s="21"/>
      <c r="E20" s="34"/>
    </row>
    <row r="21" spans="1:5" x14ac:dyDescent="0.25">
      <c r="A21" s="35" t="s">
        <v>68</v>
      </c>
      <c r="B21" s="35"/>
      <c r="C21" s="139"/>
      <c r="D21" s="21"/>
      <c r="E21" s="36"/>
    </row>
    <row r="22" spans="1:5" ht="15" customHeight="1" x14ac:dyDescent="0.25">
      <c r="A22" s="22" t="s">
        <v>69</v>
      </c>
      <c r="B22" s="22"/>
      <c r="C22" s="149">
        <v>68.989999999999995</v>
      </c>
      <c r="D22" s="60">
        <v>51</v>
      </c>
      <c r="E22" s="37">
        <v>49.32</v>
      </c>
    </row>
    <row r="23" spans="1:5" x14ac:dyDescent="0.25">
      <c r="A23" s="22" t="s">
        <v>70</v>
      </c>
      <c r="B23" s="22"/>
      <c r="C23" s="150">
        <v>1.96</v>
      </c>
      <c r="D23" s="83">
        <v>1.96</v>
      </c>
      <c r="E23" s="37">
        <v>1.96</v>
      </c>
    </row>
    <row r="24" spans="1:5" x14ac:dyDescent="0.25">
      <c r="A24" s="22" t="s">
        <v>71</v>
      </c>
      <c r="B24" s="22"/>
      <c r="C24" s="150">
        <v>1.96</v>
      </c>
      <c r="D24" s="83">
        <v>1.96</v>
      </c>
      <c r="E24" s="37">
        <v>1.96</v>
      </c>
    </row>
    <row r="25" spans="1:5" x14ac:dyDescent="0.25">
      <c r="A25" s="35" t="s">
        <v>72</v>
      </c>
      <c r="B25" s="35"/>
      <c r="C25" s="84"/>
      <c r="D25" s="85"/>
      <c r="E25" s="39"/>
    </row>
    <row r="26" spans="1:5" x14ac:dyDescent="0.25">
      <c r="A26" s="22" t="s">
        <v>73</v>
      </c>
      <c r="B26" s="22"/>
      <c r="C26" s="84">
        <v>148.80000000000001</v>
      </c>
      <c r="D26" s="85">
        <v>160.1</v>
      </c>
      <c r="E26" s="40">
        <v>177.8</v>
      </c>
    </row>
    <row r="27" spans="1:5" x14ac:dyDescent="0.25">
      <c r="A27" s="22" t="s">
        <v>74</v>
      </c>
      <c r="B27" s="22"/>
      <c r="C27" s="84">
        <v>121</v>
      </c>
      <c r="D27" s="85">
        <v>119.7</v>
      </c>
      <c r="E27" s="41">
        <v>105</v>
      </c>
    </row>
    <row r="28" spans="1:5" x14ac:dyDescent="0.25">
      <c r="B28" s="19"/>
      <c r="C28" s="139"/>
      <c r="D28" s="21"/>
      <c r="E28" s="34"/>
    </row>
    <row r="29" spans="1:5" x14ac:dyDescent="0.25">
      <c r="A29" s="47" t="s">
        <v>76</v>
      </c>
      <c r="B29" s="25"/>
      <c r="C29" s="47"/>
      <c r="D29" s="25"/>
      <c r="E29" s="34"/>
    </row>
    <row r="30" spans="1:5" x14ac:dyDescent="0.25">
      <c r="A30" s="25" t="s">
        <v>77</v>
      </c>
      <c r="B30" s="19"/>
      <c r="C30" s="151">
        <v>140.4</v>
      </c>
      <c r="D30" s="104">
        <v>139.69999999999999</v>
      </c>
      <c r="E30" s="104">
        <v>171.9</v>
      </c>
    </row>
    <row r="31" spans="1:5" x14ac:dyDescent="0.25">
      <c r="A31" s="25" t="s">
        <v>78</v>
      </c>
      <c r="B31" s="19"/>
      <c r="C31" s="151">
        <v>729.7</v>
      </c>
      <c r="D31" s="104">
        <v>1260</v>
      </c>
      <c r="E31" s="104">
        <v>992</v>
      </c>
    </row>
    <row r="32" spans="1:5" x14ac:dyDescent="0.25">
      <c r="A32" s="25" t="s">
        <v>71</v>
      </c>
      <c r="B32" s="19"/>
      <c r="C32" s="152">
        <v>1.96</v>
      </c>
      <c r="D32" s="105">
        <v>1.96</v>
      </c>
      <c r="E32" s="105">
        <v>1.96</v>
      </c>
    </row>
  </sheetData>
  <mergeCells count="3">
    <mergeCell ref="A2:C2"/>
    <mergeCell ref="A3:C3"/>
    <mergeCell ref="A1:C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showGridLines="0" topLeftCell="A30" workbookViewId="0">
      <selection activeCell="C49" sqref="C6:C49"/>
    </sheetView>
  </sheetViews>
  <sheetFormatPr defaultRowHeight="15.75" x14ac:dyDescent="0.25"/>
  <cols>
    <col min="1" max="1" width="67.28515625" style="19" customWidth="1"/>
    <col min="2" max="2" width="8" style="19" customWidth="1"/>
    <col min="3" max="4" width="13.42578125" style="19" customWidth="1"/>
    <col min="5" max="5" width="10.5703125" style="19" bestFit="1" customWidth="1"/>
    <col min="6" max="16384" width="9.140625" style="19"/>
  </cols>
  <sheetData>
    <row r="1" spans="1:4" x14ac:dyDescent="0.25">
      <c r="A1" s="129" t="s">
        <v>137</v>
      </c>
      <c r="B1" s="129"/>
      <c r="C1" s="129"/>
      <c r="D1" s="129"/>
    </row>
    <row r="2" spans="1:4" x14ac:dyDescent="0.25">
      <c r="A2" s="131" t="s">
        <v>174</v>
      </c>
      <c r="B2" s="131"/>
      <c r="C2" s="131"/>
      <c r="D2" s="131"/>
    </row>
    <row r="3" spans="1:4" x14ac:dyDescent="0.25">
      <c r="A3" s="117"/>
      <c r="B3" s="118"/>
      <c r="C3" s="118"/>
      <c r="D3" s="118"/>
    </row>
    <row r="4" spans="1:4" x14ac:dyDescent="0.25">
      <c r="A4" s="44" t="s">
        <v>133</v>
      </c>
      <c r="C4" s="86">
        <v>2014</v>
      </c>
      <c r="D4" s="86">
        <v>2013</v>
      </c>
    </row>
    <row r="5" spans="1:4" x14ac:dyDescent="0.25">
      <c r="A5" s="35" t="s">
        <v>7</v>
      </c>
    </row>
    <row r="6" spans="1:4" x14ac:dyDescent="0.25">
      <c r="A6" s="22" t="s">
        <v>8</v>
      </c>
      <c r="C6" s="137">
        <v>3871.6</v>
      </c>
      <c r="D6" s="87">
        <v>3830.2</v>
      </c>
    </row>
    <row r="7" spans="1:4" x14ac:dyDescent="0.25">
      <c r="A7" s="22" t="s">
        <v>9</v>
      </c>
      <c r="C7" s="137">
        <v>955.4</v>
      </c>
      <c r="D7" s="87">
        <v>1567.1</v>
      </c>
    </row>
    <row r="8" spans="1:4" x14ac:dyDescent="0.25">
      <c r="A8" s="88" t="s">
        <v>175</v>
      </c>
      <c r="B8" s="89"/>
      <c r="C8" s="145">
        <v>3234.6</v>
      </c>
      <c r="D8" s="90">
        <v>3434.4</v>
      </c>
    </row>
    <row r="9" spans="1:4" x14ac:dyDescent="0.25">
      <c r="A9" s="22" t="s">
        <v>10</v>
      </c>
      <c r="C9" s="136">
        <v>566.70000000000005</v>
      </c>
      <c r="D9" s="91">
        <v>588.4</v>
      </c>
    </row>
    <row r="10" spans="1:4" x14ac:dyDescent="0.25">
      <c r="A10" s="22" t="s">
        <v>11</v>
      </c>
      <c r="C10" s="136">
        <v>2740</v>
      </c>
      <c r="D10" s="91">
        <v>2928.8</v>
      </c>
    </row>
    <row r="11" spans="1:4" x14ac:dyDescent="0.25">
      <c r="A11" s="22" t="s">
        <v>12</v>
      </c>
      <c r="C11" s="138">
        <v>811.5</v>
      </c>
      <c r="D11" s="92">
        <v>755.8</v>
      </c>
    </row>
    <row r="12" spans="1:4" x14ac:dyDescent="0.25">
      <c r="A12" s="22" t="s">
        <v>13</v>
      </c>
      <c r="C12" s="136">
        <v>12179.8</v>
      </c>
      <c r="D12" s="91">
        <v>13104.7</v>
      </c>
    </row>
    <row r="13" spans="1:4" x14ac:dyDescent="0.25">
      <c r="A13" s="35" t="s">
        <v>14</v>
      </c>
      <c r="C13" s="139"/>
      <c r="D13" s="21"/>
    </row>
    <row r="14" spans="1:4" x14ac:dyDescent="0.25">
      <c r="A14" s="22" t="s">
        <v>176</v>
      </c>
      <c r="C14" s="139">
        <v>5405.6</v>
      </c>
      <c r="D14" s="21">
        <v>0</v>
      </c>
    </row>
    <row r="15" spans="1:4" x14ac:dyDescent="0.25">
      <c r="A15" s="22" t="s">
        <v>156</v>
      </c>
      <c r="C15" s="137">
        <v>4568.8999999999996</v>
      </c>
      <c r="D15" s="87">
        <v>7624.9</v>
      </c>
    </row>
    <row r="16" spans="1:4" x14ac:dyDescent="0.25">
      <c r="A16" s="22" t="s">
        <v>15</v>
      </c>
      <c r="C16" s="137">
        <v>4642.3</v>
      </c>
      <c r="D16" s="87">
        <v>4331.1000000000004</v>
      </c>
    </row>
    <row r="17" spans="1:4" x14ac:dyDescent="0.25">
      <c r="A17" s="22" t="s">
        <v>16</v>
      </c>
      <c r="C17" s="146">
        <v>2417.6999999999998</v>
      </c>
      <c r="D17" s="93">
        <v>2212.5</v>
      </c>
    </row>
    <row r="18" spans="1:4" x14ac:dyDescent="0.25">
      <c r="A18" s="22" t="s">
        <v>17</v>
      </c>
      <c r="C18" s="137">
        <v>17034.5</v>
      </c>
      <c r="D18" s="87">
        <v>14168.5</v>
      </c>
    </row>
    <row r="19" spans="1:4" x14ac:dyDescent="0.25">
      <c r="A19" s="22" t="s">
        <v>18</v>
      </c>
      <c r="C19" s="137">
        <v>7963.9</v>
      </c>
      <c r="D19" s="87">
        <v>7975.5</v>
      </c>
    </row>
    <row r="20" spans="1:4" ht="16.5" thickBot="1" x14ac:dyDescent="0.3">
      <c r="A20" s="22" t="s">
        <v>19</v>
      </c>
      <c r="C20" s="147">
        <v>37178.199999999997</v>
      </c>
      <c r="D20" s="94">
        <v>35248.699999999997</v>
      </c>
    </row>
    <row r="21" spans="1:4" ht="16.5" thickTop="1" x14ac:dyDescent="0.25">
      <c r="A21" s="22"/>
      <c r="C21" s="139"/>
      <c r="D21" s="21"/>
    </row>
    <row r="22" spans="1:4" x14ac:dyDescent="0.25">
      <c r="A22" s="35" t="s">
        <v>20</v>
      </c>
      <c r="C22" s="139"/>
      <c r="D22" s="21"/>
    </row>
    <row r="23" spans="1:4" x14ac:dyDescent="0.25">
      <c r="A23" s="22" t="s">
        <v>157</v>
      </c>
      <c r="C23" s="136">
        <v>2688.7</v>
      </c>
      <c r="D23" s="91">
        <v>1012.6</v>
      </c>
    </row>
    <row r="24" spans="1:4" x14ac:dyDescent="0.25">
      <c r="A24" s="22" t="s">
        <v>21</v>
      </c>
      <c r="C24" s="136">
        <v>1128.0999999999999</v>
      </c>
      <c r="D24" s="91">
        <v>1119.3</v>
      </c>
    </row>
    <row r="25" spans="1:4" x14ac:dyDescent="0.25">
      <c r="A25" s="22" t="s">
        <v>22</v>
      </c>
      <c r="C25" s="136">
        <v>759</v>
      </c>
      <c r="D25" s="91">
        <v>943.9</v>
      </c>
    </row>
    <row r="26" spans="1:4" x14ac:dyDescent="0.25">
      <c r="A26" s="22" t="s">
        <v>23</v>
      </c>
      <c r="C26" s="136">
        <v>2068.8000000000002</v>
      </c>
      <c r="D26" s="91">
        <v>1941.7</v>
      </c>
    </row>
    <row r="27" spans="1:4" x14ac:dyDescent="0.25">
      <c r="A27" s="22" t="s">
        <v>24</v>
      </c>
      <c r="C27" s="136">
        <v>530.29999999999995</v>
      </c>
      <c r="D27" s="91">
        <v>523.5</v>
      </c>
    </row>
    <row r="28" spans="1:4" x14ac:dyDescent="0.25">
      <c r="A28" s="22" t="s">
        <v>25</v>
      </c>
      <c r="C28" s="136">
        <v>93.5</v>
      </c>
      <c r="D28" s="91">
        <v>254.4</v>
      </c>
    </row>
    <row r="29" spans="1:4" x14ac:dyDescent="0.25">
      <c r="A29" s="22" t="s">
        <v>130</v>
      </c>
      <c r="C29" s="136">
        <v>1466.5</v>
      </c>
      <c r="D29" s="91">
        <v>792.8</v>
      </c>
    </row>
    <row r="30" spans="1:4" x14ac:dyDescent="0.25">
      <c r="A30" s="22" t="s">
        <v>26</v>
      </c>
      <c r="C30" s="138">
        <v>2472.6</v>
      </c>
      <c r="D30" s="92">
        <v>2328.4</v>
      </c>
    </row>
    <row r="31" spans="1:4" x14ac:dyDescent="0.25">
      <c r="A31" s="22" t="s">
        <v>27</v>
      </c>
      <c r="C31" s="136">
        <v>11207.5</v>
      </c>
      <c r="D31" s="91">
        <v>8916.6</v>
      </c>
    </row>
    <row r="32" spans="1:4" x14ac:dyDescent="0.25">
      <c r="A32" s="35" t="s">
        <v>28</v>
      </c>
      <c r="C32" s="49"/>
      <c r="D32" s="50"/>
    </row>
    <row r="33" spans="1:5" x14ac:dyDescent="0.25">
      <c r="A33" s="22" t="s">
        <v>29</v>
      </c>
      <c r="C33" s="136">
        <v>5367.7</v>
      </c>
      <c r="D33" s="91">
        <v>4200.3</v>
      </c>
    </row>
    <row r="34" spans="1:5" x14ac:dyDescent="0.25">
      <c r="A34" s="22" t="s">
        <v>30</v>
      </c>
      <c r="C34" s="136">
        <v>2562.9</v>
      </c>
      <c r="D34" s="91">
        <v>1549.4</v>
      </c>
    </row>
    <row r="35" spans="1:5" x14ac:dyDescent="0.25">
      <c r="A35" s="22" t="s">
        <v>31</v>
      </c>
      <c r="C35" s="136">
        <v>998.5</v>
      </c>
      <c r="D35" s="91">
        <v>1078.7</v>
      </c>
    </row>
    <row r="36" spans="1:5" x14ac:dyDescent="0.25">
      <c r="A36" s="22" t="s">
        <v>32</v>
      </c>
      <c r="C36" s="138">
        <v>1653.5</v>
      </c>
      <c r="D36" s="92">
        <v>1863</v>
      </c>
    </row>
    <row r="37" spans="1:5" x14ac:dyDescent="0.25">
      <c r="A37" s="22" t="s">
        <v>33</v>
      </c>
      <c r="C37" s="136">
        <v>10582.6</v>
      </c>
      <c r="D37" s="91">
        <v>8691.4</v>
      </c>
    </row>
    <row r="38" spans="1:5" x14ac:dyDescent="0.25">
      <c r="A38" s="22"/>
      <c r="C38" s="139"/>
      <c r="D38" s="21"/>
    </row>
    <row r="39" spans="1:5" x14ac:dyDescent="0.25">
      <c r="A39" s="35" t="s">
        <v>34</v>
      </c>
      <c r="C39" s="139"/>
      <c r="D39" s="21"/>
    </row>
    <row r="40" spans="1:5" x14ac:dyDescent="0.25">
      <c r="A40" s="22" t="s">
        <v>35</v>
      </c>
      <c r="C40" s="137">
        <v>694.6</v>
      </c>
      <c r="D40" s="87">
        <v>698.5</v>
      </c>
    </row>
    <row r="41" spans="1:5" x14ac:dyDescent="0.25">
      <c r="A41" s="22" t="s">
        <v>36</v>
      </c>
      <c r="C41" s="137">
        <v>5292.3</v>
      </c>
      <c r="D41" s="87">
        <v>5050</v>
      </c>
    </row>
    <row r="42" spans="1:5" x14ac:dyDescent="0.25">
      <c r="A42" s="22" t="s">
        <v>37</v>
      </c>
      <c r="C42" s="137">
        <v>16482.7</v>
      </c>
      <c r="D42" s="87">
        <v>16992.400000000001</v>
      </c>
    </row>
    <row r="43" spans="1:5" x14ac:dyDescent="0.25">
      <c r="A43" s="22" t="s">
        <v>38</v>
      </c>
      <c r="C43" s="137">
        <v>-3013.2</v>
      </c>
      <c r="D43" s="87">
        <v>-3013.2</v>
      </c>
    </row>
    <row r="44" spans="1:5" x14ac:dyDescent="0.25">
      <c r="A44" s="22" t="s">
        <v>39</v>
      </c>
      <c r="C44" s="137">
        <v>-3991.8</v>
      </c>
      <c r="D44" s="87">
        <v>-2002.7</v>
      </c>
    </row>
    <row r="45" spans="1:5" ht="16.5" customHeight="1" x14ac:dyDescent="0.25">
      <c r="A45" s="33" t="s">
        <v>182</v>
      </c>
      <c r="B45" s="27"/>
      <c r="C45" s="146">
        <v>-91.4</v>
      </c>
      <c r="D45" s="93">
        <v>-93.6</v>
      </c>
    </row>
    <row r="46" spans="1:5" x14ac:dyDescent="0.25">
      <c r="A46" s="33" t="s">
        <v>158</v>
      </c>
      <c r="B46" s="27"/>
      <c r="C46" s="137">
        <v>15373.2</v>
      </c>
      <c r="D46" s="87">
        <v>17631.400000000001</v>
      </c>
    </row>
    <row r="47" spans="1:5" x14ac:dyDescent="0.25">
      <c r="A47" s="22" t="s">
        <v>40</v>
      </c>
      <c r="C47" s="148">
        <v>14.9</v>
      </c>
      <c r="D47" s="95">
        <v>9.3000000000000007</v>
      </c>
    </row>
    <row r="48" spans="1:5" x14ac:dyDescent="0.25">
      <c r="A48" s="22" t="s">
        <v>159</v>
      </c>
      <c r="C48" s="137">
        <v>15388.1</v>
      </c>
      <c r="D48" s="87">
        <v>17640.7</v>
      </c>
      <c r="E48" s="119"/>
    </row>
    <row r="49" spans="1:4" ht="16.5" thickBot="1" x14ac:dyDescent="0.3">
      <c r="A49" s="22" t="s">
        <v>41</v>
      </c>
      <c r="C49" s="147">
        <v>37178.199999999997</v>
      </c>
      <c r="D49" s="94">
        <v>35248.699999999997</v>
      </c>
    </row>
    <row r="50" spans="1:4" ht="16.5" thickTop="1" x14ac:dyDescent="0.25"/>
  </sheetData>
  <mergeCells count="2">
    <mergeCell ref="A1:D1"/>
    <mergeCell ref="A2:D2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topLeftCell="A29" workbookViewId="0">
      <selection activeCell="J52" sqref="J52"/>
    </sheetView>
  </sheetViews>
  <sheetFormatPr defaultRowHeight="15.75" x14ac:dyDescent="0.25"/>
  <cols>
    <col min="1" max="1" width="72.5703125" style="27" customWidth="1"/>
    <col min="2" max="4" width="13.28515625" style="27" customWidth="1"/>
    <col min="5" max="16384" width="9.140625" style="19"/>
  </cols>
  <sheetData>
    <row r="1" spans="1:4" ht="15" customHeight="1" x14ac:dyDescent="0.25">
      <c r="A1" s="45" t="s">
        <v>135</v>
      </c>
      <c r="B1" s="45"/>
      <c r="C1" s="45"/>
      <c r="D1" s="45"/>
    </row>
    <row r="2" spans="1:4" x14ac:dyDescent="0.25">
      <c r="A2" s="45" t="s">
        <v>134</v>
      </c>
      <c r="B2" s="45"/>
      <c r="C2" s="45"/>
      <c r="D2" s="45"/>
    </row>
    <row r="3" spans="1:4" x14ac:dyDescent="0.25">
      <c r="A3" s="45"/>
      <c r="B3" s="45"/>
      <c r="C3" s="45"/>
      <c r="D3" s="45"/>
    </row>
    <row r="4" spans="1:4" x14ac:dyDescent="0.25">
      <c r="A4" s="44" t="s">
        <v>131</v>
      </c>
      <c r="B4" s="46"/>
      <c r="C4" s="120" t="s">
        <v>173</v>
      </c>
      <c r="D4" s="96">
        <v>2013</v>
      </c>
    </row>
    <row r="5" spans="1:4" x14ac:dyDescent="0.25">
      <c r="A5" s="47" t="s">
        <v>42</v>
      </c>
    </row>
    <row r="6" spans="1:4" x14ac:dyDescent="0.25">
      <c r="A6" s="25" t="s">
        <v>6</v>
      </c>
      <c r="B6" s="25"/>
      <c r="C6" s="135">
        <v>2390.5</v>
      </c>
      <c r="D6" s="97">
        <v>4684.8</v>
      </c>
    </row>
    <row r="7" spans="1:4" x14ac:dyDescent="0.25">
      <c r="A7" s="47" t="s">
        <v>43</v>
      </c>
      <c r="B7" s="47"/>
      <c r="C7" s="49"/>
      <c r="D7" s="50"/>
    </row>
    <row r="8" spans="1:4" x14ac:dyDescent="0.25">
      <c r="A8" s="25" t="s">
        <v>44</v>
      </c>
      <c r="B8" s="25"/>
      <c r="C8" s="49">
        <v>1379</v>
      </c>
      <c r="D8" s="91">
        <v>1445.6</v>
      </c>
    </row>
    <row r="9" spans="1:4" x14ac:dyDescent="0.25">
      <c r="A9" s="25" t="s">
        <v>45</v>
      </c>
      <c r="B9" s="25"/>
      <c r="C9" s="136">
        <v>-36.4</v>
      </c>
      <c r="D9" s="91">
        <v>285.89999999999998</v>
      </c>
    </row>
    <row r="10" spans="1:4" x14ac:dyDescent="0.25">
      <c r="A10" s="25" t="s">
        <v>46</v>
      </c>
      <c r="B10" s="25"/>
      <c r="C10" s="136">
        <v>156</v>
      </c>
      <c r="D10" s="91">
        <v>144.9</v>
      </c>
    </row>
    <row r="11" spans="1:4" x14ac:dyDescent="0.25">
      <c r="A11" s="25" t="s">
        <v>47</v>
      </c>
      <c r="B11" s="25"/>
      <c r="C11" s="137">
        <v>130.19999999999999</v>
      </c>
      <c r="D11" s="87">
        <v>37.1</v>
      </c>
    </row>
    <row r="12" spans="1:4" x14ac:dyDescent="0.25">
      <c r="A12" s="25" t="s">
        <v>160</v>
      </c>
      <c r="B12" s="25"/>
      <c r="C12" s="49">
        <v>0</v>
      </c>
      <c r="D12" s="50">
        <v>495.4</v>
      </c>
    </row>
    <row r="13" spans="1:4" x14ac:dyDescent="0.25">
      <c r="A13" s="25" t="s">
        <v>177</v>
      </c>
      <c r="B13" s="25"/>
      <c r="C13" s="49">
        <v>340.7</v>
      </c>
      <c r="D13" s="50">
        <v>0</v>
      </c>
    </row>
    <row r="14" spans="1:4" x14ac:dyDescent="0.25">
      <c r="A14" s="25" t="s">
        <v>48</v>
      </c>
      <c r="B14" s="25"/>
      <c r="C14" s="136">
        <v>46</v>
      </c>
      <c r="D14" s="91">
        <v>25.1</v>
      </c>
    </row>
    <row r="15" spans="1:4" x14ac:dyDescent="0.25">
      <c r="A15" s="47" t="s">
        <v>49</v>
      </c>
      <c r="B15" s="47"/>
      <c r="C15" s="49"/>
      <c r="D15" s="49"/>
    </row>
    <row r="16" spans="1:4" x14ac:dyDescent="0.25">
      <c r="A16" s="25" t="s">
        <v>50</v>
      </c>
      <c r="B16" s="25"/>
      <c r="C16" s="136">
        <v>117.4</v>
      </c>
      <c r="D16" s="91">
        <v>-152.69999999999999</v>
      </c>
    </row>
    <row r="17" spans="1:6" x14ac:dyDescent="0.25">
      <c r="A17" s="25" t="s">
        <v>51</v>
      </c>
      <c r="B17" s="25"/>
      <c r="C17" s="136">
        <v>-307.10000000000002</v>
      </c>
      <c r="D17" s="91">
        <v>-286.5</v>
      </c>
    </row>
    <row r="18" spans="1:6" x14ac:dyDescent="0.25">
      <c r="A18" s="25" t="s">
        <v>52</v>
      </c>
      <c r="B18" s="25"/>
      <c r="C18" s="136">
        <v>411.5</v>
      </c>
      <c r="D18" s="91">
        <v>116.5</v>
      </c>
    </row>
    <row r="19" spans="1:6" x14ac:dyDescent="0.25">
      <c r="A19" s="25" t="s">
        <v>53</v>
      </c>
      <c r="B19" s="25"/>
      <c r="C19" s="138">
        <v>-260.7</v>
      </c>
      <c r="D19" s="92">
        <v>-70.3</v>
      </c>
      <c r="F19" s="21"/>
    </row>
    <row r="20" spans="1:6" s="121" customFormat="1" x14ac:dyDescent="0.25">
      <c r="A20" s="47" t="s">
        <v>54</v>
      </c>
      <c r="B20" s="47"/>
      <c r="C20" s="136">
        <v>4367.1000000000004</v>
      </c>
      <c r="D20" s="91">
        <v>5735</v>
      </c>
    </row>
    <row r="21" spans="1:6" ht="15" customHeight="1" x14ac:dyDescent="0.25">
      <c r="A21" s="25"/>
      <c r="B21" s="25"/>
      <c r="C21" s="139"/>
      <c r="D21" s="21"/>
    </row>
    <row r="22" spans="1:6" x14ac:dyDescent="0.25">
      <c r="A22" s="47" t="s">
        <v>55</v>
      </c>
      <c r="B22" s="47"/>
      <c r="C22" s="49"/>
      <c r="D22" s="49"/>
    </row>
    <row r="23" spans="1:6" x14ac:dyDescent="0.25">
      <c r="A23" s="25" t="s">
        <v>56</v>
      </c>
      <c r="B23" s="25"/>
      <c r="C23" s="136">
        <v>-1162.5999999999999</v>
      </c>
      <c r="D23" s="91">
        <v>-1012.1</v>
      </c>
    </row>
    <row r="24" spans="1:6" x14ac:dyDescent="0.25">
      <c r="A24" s="25" t="s">
        <v>57</v>
      </c>
      <c r="B24" s="25"/>
      <c r="C24" s="136">
        <v>15.3</v>
      </c>
      <c r="D24" s="91">
        <v>179.4</v>
      </c>
    </row>
    <row r="25" spans="1:6" x14ac:dyDescent="0.25">
      <c r="A25" s="25" t="s">
        <v>178</v>
      </c>
      <c r="B25" s="25"/>
      <c r="C25" s="136">
        <v>-5405.6</v>
      </c>
      <c r="D25" s="91">
        <v>0</v>
      </c>
    </row>
    <row r="26" spans="1:6" x14ac:dyDescent="0.25">
      <c r="A26" s="25" t="s">
        <v>161</v>
      </c>
      <c r="B26" s="25"/>
      <c r="C26" s="136">
        <v>4054.1</v>
      </c>
      <c r="D26" s="91">
        <v>3320.1</v>
      </c>
    </row>
    <row r="27" spans="1:6" x14ac:dyDescent="0.25">
      <c r="A27" s="25" t="s">
        <v>162</v>
      </c>
      <c r="B27" s="25"/>
      <c r="C27" s="136">
        <v>-1637.8</v>
      </c>
      <c r="D27" s="91">
        <v>-1531</v>
      </c>
    </row>
    <row r="28" spans="1:6" x14ac:dyDescent="0.25">
      <c r="A28" s="19" t="s">
        <v>163</v>
      </c>
      <c r="B28" s="25"/>
      <c r="C28" s="136">
        <v>11009.4</v>
      </c>
      <c r="D28" s="91">
        <v>11235</v>
      </c>
    </row>
    <row r="29" spans="1:6" x14ac:dyDescent="0.25">
      <c r="A29" s="25" t="s">
        <v>58</v>
      </c>
      <c r="B29" s="25"/>
      <c r="C29" s="136">
        <v>-9802.7000000000007</v>
      </c>
      <c r="D29" s="91">
        <v>-14041.9</v>
      </c>
    </row>
    <row r="30" spans="1:6" x14ac:dyDescent="0.25">
      <c r="A30" s="25" t="s">
        <v>59</v>
      </c>
      <c r="B30" s="25"/>
      <c r="C30" s="136">
        <v>-308.3</v>
      </c>
      <c r="D30" s="91">
        <v>-24.1</v>
      </c>
    </row>
    <row r="31" spans="1:6" x14ac:dyDescent="0.25">
      <c r="A31" s="25" t="s">
        <v>164</v>
      </c>
      <c r="B31" s="25"/>
      <c r="C31" s="136">
        <v>-95</v>
      </c>
      <c r="D31" s="91">
        <v>-57.1</v>
      </c>
    </row>
    <row r="32" spans="1:6" x14ac:dyDescent="0.25">
      <c r="A32" s="25" t="s">
        <v>60</v>
      </c>
      <c r="B32" s="25"/>
      <c r="C32" s="137">
        <v>-551.4</v>
      </c>
      <c r="D32" s="87">
        <v>-43.7</v>
      </c>
    </row>
    <row r="33" spans="1:4" x14ac:dyDescent="0.25">
      <c r="A33" s="25" t="s">
        <v>61</v>
      </c>
      <c r="B33" s="25"/>
      <c r="C33" s="138">
        <v>-24.5</v>
      </c>
      <c r="D33" s="92">
        <v>-97.4</v>
      </c>
    </row>
    <row r="34" spans="1:4" s="121" customFormat="1" x14ac:dyDescent="0.25">
      <c r="A34" s="47" t="s">
        <v>62</v>
      </c>
      <c r="B34" s="47"/>
      <c r="C34" s="136">
        <v>-3909.1</v>
      </c>
      <c r="D34" s="91">
        <v>-2072.8000000000002</v>
      </c>
    </row>
    <row r="35" spans="1:4" s="121" customFormat="1" x14ac:dyDescent="0.25">
      <c r="A35" s="47"/>
      <c r="B35" s="47"/>
      <c r="C35" s="136"/>
      <c r="D35" s="91"/>
    </row>
    <row r="36" spans="1:4" x14ac:dyDescent="0.25">
      <c r="A36" s="25"/>
      <c r="B36" s="25"/>
      <c r="C36" s="49"/>
      <c r="D36" s="50"/>
    </row>
    <row r="37" spans="1:4" x14ac:dyDescent="0.25">
      <c r="A37" s="47" t="s">
        <v>63</v>
      </c>
      <c r="B37" s="47"/>
      <c r="C37" s="136"/>
      <c r="D37" s="91"/>
    </row>
    <row r="38" spans="1:4" x14ac:dyDescent="0.25">
      <c r="A38" s="25" t="s">
        <v>64</v>
      </c>
      <c r="B38" s="25"/>
      <c r="C38" s="136">
        <v>-2101.1999999999998</v>
      </c>
      <c r="D38" s="91">
        <v>-2120.6999999999998</v>
      </c>
    </row>
    <row r="39" spans="1:4" x14ac:dyDescent="0.25">
      <c r="A39" s="25" t="s">
        <v>179</v>
      </c>
      <c r="B39" s="25"/>
      <c r="C39" s="136">
        <v>2680.6</v>
      </c>
      <c r="D39" s="91">
        <v>0</v>
      </c>
    </row>
    <row r="40" spans="1:4" x14ac:dyDescent="0.25">
      <c r="A40" s="25" t="s">
        <v>180</v>
      </c>
      <c r="B40" s="25"/>
      <c r="C40" s="136">
        <v>992.9</v>
      </c>
      <c r="D40" s="91">
        <v>0</v>
      </c>
    </row>
    <row r="41" spans="1:4" x14ac:dyDescent="0.25">
      <c r="A41" s="25" t="s">
        <v>65</v>
      </c>
      <c r="B41" s="25"/>
      <c r="C41" s="136">
        <v>-1034.8</v>
      </c>
      <c r="D41" s="91">
        <v>-10.5</v>
      </c>
    </row>
    <row r="42" spans="1:4" x14ac:dyDescent="0.25">
      <c r="A42" s="25" t="s">
        <v>136</v>
      </c>
      <c r="B42" s="25"/>
      <c r="C42" s="140">
        <v>-800</v>
      </c>
      <c r="D42" s="122">
        <v>-1698.1</v>
      </c>
    </row>
    <row r="43" spans="1:4" x14ac:dyDescent="0.25">
      <c r="A43" s="25" t="s">
        <v>181</v>
      </c>
      <c r="B43" s="25"/>
      <c r="C43" s="138">
        <v>187.4</v>
      </c>
      <c r="D43" s="92">
        <v>0</v>
      </c>
    </row>
    <row r="44" spans="1:4" s="121" customFormat="1" x14ac:dyDescent="0.25">
      <c r="A44" s="47" t="s">
        <v>66</v>
      </c>
      <c r="B44" s="47"/>
      <c r="C44" s="136">
        <v>-75.099999999999994</v>
      </c>
      <c r="D44" s="91">
        <v>-3829.3</v>
      </c>
    </row>
    <row r="45" spans="1:4" x14ac:dyDescent="0.25">
      <c r="A45" s="25" t="s">
        <v>67</v>
      </c>
      <c r="B45" s="25"/>
      <c r="C45" s="138">
        <v>-341.5</v>
      </c>
      <c r="D45" s="92">
        <v>-21.5</v>
      </c>
    </row>
    <row r="46" spans="1:4" x14ac:dyDescent="0.25">
      <c r="A46" s="25" t="s">
        <v>79</v>
      </c>
      <c r="B46" s="25"/>
      <c r="C46" s="136">
        <v>41.4</v>
      </c>
      <c r="D46" s="91">
        <v>-188.6</v>
      </c>
    </row>
    <row r="47" spans="1:4" x14ac:dyDescent="0.25">
      <c r="A47" s="25" t="s">
        <v>80</v>
      </c>
      <c r="B47" s="25"/>
      <c r="C47" s="136">
        <v>3830.2</v>
      </c>
      <c r="D47" s="91">
        <v>4018.8</v>
      </c>
    </row>
    <row r="48" spans="1:4" s="121" customFormat="1" ht="16.5" thickBot="1" x14ac:dyDescent="0.3">
      <c r="A48" s="47" t="s">
        <v>81</v>
      </c>
      <c r="B48" s="47"/>
      <c r="C48" s="141">
        <v>3871.6</v>
      </c>
      <c r="D48" s="98">
        <v>3830.2</v>
      </c>
    </row>
    <row r="49" spans="1:4" ht="16.5" thickTop="1" x14ac:dyDescent="0.25">
      <c r="C49" s="121"/>
      <c r="D49" s="19"/>
    </row>
    <row r="50" spans="1:4" x14ac:dyDescent="0.25">
      <c r="C50" s="142"/>
    </row>
    <row r="51" spans="1:4" x14ac:dyDescent="0.25">
      <c r="A51" s="25" t="s">
        <v>76</v>
      </c>
      <c r="B51" s="25"/>
      <c r="C51" s="47"/>
      <c r="D51" s="25"/>
    </row>
    <row r="52" spans="1:4" x14ac:dyDescent="0.25">
      <c r="A52" s="25" t="s">
        <v>77</v>
      </c>
      <c r="B52" s="25"/>
      <c r="C52" s="143">
        <v>140.4</v>
      </c>
      <c r="D52" s="48">
        <v>139.69999999999999</v>
      </c>
    </row>
    <row r="53" spans="1:4" x14ac:dyDescent="0.25">
      <c r="A53" s="25" t="s">
        <v>78</v>
      </c>
      <c r="B53" s="25"/>
      <c r="C53" s="143">
        <v>729.7</v>
      </c>
      <c r="D53" s="48">
        <v>1260</v>
      </c>
    </row>
    <row r="54" spans="1:4" x14ac:dyDescent="0.25">
      <c r="A54" s="25" t="s">
        <v>71</v>
      </c>
      <c r="B54" s="25"/>
      <c r="C54" s="144">
        <v>1.96</v>
      </c>
      <c r="D54" s="99">
        <v>1.96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showGridLines="0" workbookViewId="0">
      <selection activeCell="M36" sqref="M36"/>
    </sheetView>
  </sheetViews>
  <sheetFormatPr defaultRowHeight="15" x14ac:dyDescent="0.25"/>
  <cols>
    <col min="1" max="1" width="66.28515625" customWidth="1"/>
    <col min="2" max="3" width="12.28515625" bestFit="1" customWidth="1"/>
    <col min="4" max="4" width="13.85546875" customWidth="1"/>
    <col min="5" max="5" width="6.5703125" customWidth="1"/>
  </cols>
  <sheetData>
    <row r="1" spans="1:8" s="11" customFormat="1" ht="15" customHeight="1" x14ac:dyDescent="0.35">
      <c r="A1" s="129" t="s">
        <v>0</v>
      </c>
      <c r="B1" s="129"/>
      <c r="C1" s="129"/>
    </row>
    <row r="2" spans="1:8" s="10" customFormat="1" ht="15.75" x14ac:dyDescent="0.25">
      <c r="A2" s="129" t="s">
        <v>75</v>
      </c>
      <c r="B2" s="129"/>
      <c r="C2" s="129"/>
      <c r="F2" s="132"/>
      <c r="G2" s="132"/>
      <c r="H2" s="132"/>
    </row>
    <row r="3" spans="1:8" s="3" customFormat="1" ht="21" customHeight="1" x14ac:dyDescent="0.25">
      <c r="A3" s="51"/>
      <c r="B3" s="52"/>
      <c r="C3" s="52"/>
      <c r="D3" s="53"/>
      <c r="E3" s="53"/>
      <c r="F3" s="54"/>
      <c r="G3" s="54"/>
      <c r="H3" s="54"/>
    </row>
    <row r="4" spans="1:8" s="3" customFormat="1" ht="21" customHeight="1" x14ac:dyDescent="0.25">
      <c r="A4" s="44" t="s">
        <v>132</v>
      </c>
      <c r="B4" s="68" t="s">
        <v>173</v>
      </c>
      <c r="C4" s="69">
        <v>2013</v>
      </c>
      <c r="D4" s="70">
        <v>2012</v>
      </c>
      <c r="E4" s="70"/>
      <c r="F4" s="68" t="s">
        <v>173</v>
      </c>
      <c r="G4" s="69">
        <v>2013</v>
      </c>
      <c r="H4" s="70">
        <v>2012</v>
      </c>
    </row>
    <row r="5" spans="1:8" ht="15.75" x14ac:dyDescent="0.25">
      <c r="A5" s="22" t="s">
        <v>1</v>
      </c>
      <c r="B5" s="72">
        <v>19615.599999999999</v>
      </c>
      <c r="C5" s="110">
        <v>23113.1</v>
      </c>
      <c r="D5" s="73">
        <v>22603.4</v>
      </c>
      <c r="E5" s="71"/>
      <c r="F5" s="55">
        <f>B5/$B$5</f>
        <v>1</v>
      </c>
      <c r="G5" s="55">
        <f>C5/$C$5</f>
        <v>1</v>
      </c>
      <c r="H5" s="55">
        <f>D5/$D$5</f>
        <v>1</v>
      </c>
    </row>
    <row r="6" spans="1:8" ht="15.75" x14ac:dyDescent="0.25">
      <c r="A6" s="22" t="s">
        <v>2</v>
      </c>
      <c r="B6" s="74">
        <v>4932.5</v>
      </c>
      <c r="C6" s="111">
        <v>4908.1000000000004</v>
      </c>
      <c r="D6" s="24">
        <v>4796.5</v>
      </c>
      <c r="E6" s="23"/>
      <c r="F6" s="55">
        <f t="shared" ref="F6:F15" si="0">B6/$B$5</f>
        <v>0.25145802320601973</v>
      </c>
      <c r="G6" s="55">
        <f t="shared" ref="G6:G15" si="1">C6/$C$5</f>
        <v>0.21235143706382964</v>
      </c>
      <c r="H6" s="55">
        <f t="shared" ref="H6:H15" si="2">D6/$D$5</f>
        <v>0.21220258899103672</v>
      </c>
    </row>
    <row r="7" spans="1:8" ht="15" customHeight="1" x14ac:dyDescent="0.25">
      <c r="A7" s="22" t="s">
        <v>3</v>
      </c>
      <c r="B7" s="74">
        <v>4733.6000000000004</v>
      </c>
      <c r="C7" s="111">
        <v>5531.3</v>
      </c>
      <c r="D7" s="24">
        <v>5278.1</v>
      </c>
      <c r="E7" s="23"/>
      <c r="F7" s="55">
        <f t="shared" si="0"/>
        <v>0.24131813454597364</v>
      </c>
      <c r="G7" s="55">
        <f t="shared" si="1"/>
        <v>0.23931450130012852</v>
      </c>
      <c r="H7" s="55">
        <f t="shared" si="2"/>
        <v>0.2335091180972774</v>
      </c>
    </row>
    <row r="8" spans="1:8" ht="15.75" x14ac:dyDescent="0.25">
      <c r="A8" s="22" t="s">
        <v>4</v>
      </c>
      <c r="B8" s="74">
        <v>6620.8</v>
      </c>
      <c r="C8" s="111">
        <v>7125.6</v>
      </c>
      <c r="D8" s="24">
        <v>7513.5</v>
      </c>
      <c r="E8" s="23"/>
      <c r="F8" s="55">
        <f t="shared" si="0"/>
        <v>0.33752727421032241</v>
      </c>
      <c r="G8" s="55">
        <f t="shared" si="1"/>
        <v>0.30829269981092977</v>
      </c>
      <c r="H8" s="55">
        <f t="shared" si="2"/>
        <v>0.33240574426856134</v>
      </c>
    </row>
    <row r="9" spans="1:8" ht="15.75" x14ac:dyDescent="0.25">
      <c r="A9" s="25" t="s">
        <v>108</v>
      </c>
      <c r="B9" s="74">
        <v>200.2</v>
      </c>
      <c r="C9" s="111">
        <v>57.1</v>
      </c>
      <c r="D9" s="28">
        <v>0</v>
      </c>
      <c r="E9" s="23"/>
      <c r="F9" s="55">
        <f t="shared" si="0"/>
        <v>1.020616244213789E-2</v>
      </c>
      <c r="G9" s="55">
        <f t="shared" si="1"/>
        <v>2.4704604747956787E-3</v>
      </c>
      <c r="H9" s="55">
        <f t="shared" si="2"/>
        <v>0</v>
      </c>
    </row>
    <row r="10" spans="1:8" ht="15.75" x14ac:dyDescent="0.25">
      <c r="A10" s="22" t="s">
        <v>109</v>
      </c>
      <c r="B10" s="74">
        <v>468.7</v>
      </c>
      <c r="C10" s="111">
        <v>120.6</v>
      </c>
      <c r="D10" s="24">
        <v>281.10000000000002</v>
      </c>
      <c r="E10" s="26"/>
      <c r="F10" s="55">
        <f t="shared" si="0"/>
        <v>2.3894247435714434E-2</v>
      </c>
      <c r="G10" s="55">
        <f t="shared" si="1"/>
        <v>5.2178201972041833E-3</v>
      </c>
      <c r="H10" s="55">
        <f t="shared" si="2"/>
        <v>1.2436182167284569E-2</v>
      </c>
    </row>
    <row r="11" spans="1:8" ht="15.75" x14ac:dyDescent="0.25">
      <c r="A11" s="30" t="s">
        <v>151</v>
      </c>
      <c r="B11" s="75">
        <v>-340.5</v>
      </c>
      <c r="C11" s="112">
        <v>-518.9</v>
      </c>
      <c r="D11" s="24">
        <v>-674</v>
      </c>
      <c r="E11" s="23"/>
      <c r="F11" s="55">
        <f t="shared" si="0"/>
        <v>-1.7358632924814946E-2</v>
      </c>
      <c r="G11" s="55">
        <f t="shared" si="1"/>
        <v>-2.2450471810358627E-2</v>
      </c>
      <c r="H11" s="55">
        <f t="shared" si="2"/>
        <v>-2.9818522877089287E-2</v>
      </c>
    </row>
    <row r="12" spans="1:8" ht="15.75" x14ac:dyDescent="0.25">
      <c r="A12" s="31"/>
      <c r="B12" s="76">
        <v>16615.3</v>
      </c>
      <c r="C12" s="113">
        <v>17223.8</v>
      </c>
      <c r="D12" s="77">
        <v>17195.2</v>
      </c>
      <c r="E12" s="127"/>
      <c r="F12" s="55">
        <f t="shared" si="0"/>
        <v>0.84704520891535307</v>
      </c>
      <c r="G12" s="55">
        <f t="shared" si="1"/>
        <v>0.7451964470365291</v>
      </c>
      <c r="H12" s="55">
        <f t="shared" si="2"/>
        <v>0.76073511064707078</v>
      </c>
    </row>
    <row r="13" spans="1:8" ht="15.75" x14ac:dyDescent="0.25">
      <c r="A13" s="22" t="s">
        <v>5</v>
      </c>
      <c r="B13" s="74">
        <v>3000.3</v>
      </c>
      <c r="C13" s="111">
        <v>5889.3</v>
      </c>
      <c r="D13" s="24">
        <f>D5-D12</f>
        <v>5408.2000000000007</v>
      </c>
      <c r="E13" s="126"/>
      <c r="F13" s="55">
        <f t="shared" si="0"/>
        <v>0.15295479108464693</v>
      </c>
      <c r="G13" s="55">
        <f t="shared" si="1"/>
        <v>0.25480355296347096</v>
      </c>
      <c r="H13" s="55">
        <f t="shared" si="2"/>
        <v>0.23926488935292922</v>
      </c>
    </row>
    <row r="14" spans="1:8" ht="15.75" x14ac:dyDescent="0.25">
      <c r="A14" s="22" t="s">
        <v>152</v>
      </c>
      <c r="B14" s="75">
        <v>609.79999999999995</v>
      </c>
      <c r="C14" s="112">
        <v>1204.5</v>
      </c>
      <c r="D14" s="24">
        <v>1319.6</v>
      </c>
      <c r="E14" s="23"/>
      <c r="F14" s="55">
        <f t="shared" si="0"/>
        <v>3.1087501784294133E-2</v>
      </c>
      <c r="G14" s="55">
        <f t="shared" si="1"/>
        <v>5.2113303710882575E-2</v>
      </c>
      <c r="H14" s="55">
        <f t="shared" si="2"/>
        <v>5.8380597609209224E-2</v>
      </c>
    </row>
    <row r="15" spans="1:8" ht="16.5" thickBot="1" x14ac:dyDescent="0.3">
      <c r="A15" s="32" t="s">
        <v>6</v>
      </c>
      <c r="B15" s="78">
        <v>2390.5</v>
      </c>
      <c r="C15" s="114">
        <v>4684.8</v>
      </c>
      <c r="D15" s="79">
        <f>D13-D14</f>
        <v>4088.6000000000008</v>
      </c>
      <c r="E15" s="128"/>
      <c r="F15" s="55">
        <f t="shared" si="0"/>
        <v>0.12186728930035279</v>
      </c>
      <c r="G15" s="55">
        <f t="shared" si="1"/>
        <v>0.20269024925258838</v>
      </c>
      <c r="H15" s="55">
        <f t="shared" si="2"/>
        <v>0.18088429174372</v>
      </c>
    </row>
    <row r="16" spans="1:8" ht="17.25" thickTop="1" thickBot="1" x14ac:dyDescent="0.3">
      <c r="A16" s="33" t="s">
        <v>153</v>
      </c>
      <c r="B16" s="125">
        <v>2.23</v>
      </c>
      <c r="C16" s="124">
        <v>4.33</v>
      </c>
      <c r="D16" s="81">
        <v>3.67</v>
      </c>
      <c r="E16" s="29"/>
      <c r="F16" s="101"/>
      <c r="G16" s="101"/>
      <c r="H16" s="101"/>
    </row>
    <row r="17" spans="1:5" ht="17.25" thickTop="1" thickBot="1" x14ac:dyDescent="0.3">
      <c r="A17" s="33" t="s">
        <v>154</v>
      </c>
      <c r="B17" s="82">
        <v>2.23</v>
      </c>
      <c r="C17" s="116">
        <v>4.32</v>
      </c>
      <c r="D17" s="81">
        <v>3.66</v>
      </c>
      <c r="E17" s="29"/>
    </row>
    <row r="18" spans="1:5" ht="15.75" thickTop="1" x14ac:dyDescent="0.25"/>
    <row r="19" spans="1:5" ht="15.75" x14ac:dyDescent="0.25">
      <c r="A19" s="35" t="s">
        <v>68</v>
      </c>
    </row>
    <row r="20" spans="1:5" ht="15.75" x14ac:dyDescent="0.25">
      <c r="A20" s="22" t="s">
        <v>69</v>
      </c>
      <c r="B20" s="123">
        <v>68.989999999999995</v>
      </c>
      <c r="C20" s="60">
        <v>51</v>
      </c>
      <c r="D20" s="37">
        <v>49.32</v>
      </c>
    </row>
    <row r="21" spans="1:5" ht="15.75" x14ac:dyDescent="0.25">
      <c r="A21" s="22" t="s">
        <v>70</v>
      </c>
      <c r="B21" s="83">
        <v>1.96</v>
      </c>
      <c r="C21" s="83">
        <v>1.96</v>
      </c>
      <c r="D21" s="37">
        <v>1.96</v>
      </c>
    </row>
    <row r="22" spans="1:5" ht="15.75" x14ac:dyDescent="0.25">
      <c r="A22" s="22" t="s">
        <v>71</v>
      </c>
      <c r="B22" s="83">
        <v>1.96</v>
      </c>
      <c r="C22" s="83">
        <v>1.96</v>
      </c>
      <c r="D22" s="37">
        <v>1.96</v>
      </c>
    </row>
    <row r="23" spans="1:5" ht="15.75" x14ac:dyDescent="0.25">
      <c r="A23" s="35" t="s">
        <v>72</v>
      </c>
      <c r="B23" s="84"/>
      <c r="C23" s="39"/>
      <c r="D23" s="38"/>
    </row>
    <row r="24" spans="1:5" ht="15.75" x14ac:dyDescent="0.25">
      <c r="A24" s="22" t="s">
        <v>73</v>
      </c>
      <c r="B24" s="85">
        <v>148.80000000000001</v>
      </c>
      <c r="C24" s="85">
        <v>160.1</v>
      </c>
      <c r="D24" s="40">
        <v>177.8</v>
      </c>
    </row>
    <row r="25" spans="1:5" ht="15.75" x14ac:dyDescent="0.25">
      <c r="A25" s="22" t="s">
        <v>74</v>
      </c>
      <c r="B25" s="85">
        <v>121</v>
      </c>
      <c r="C25" s="85">
        <v>119.7</v>
      </c>
      <c r="D25" s="41">
        <v>105</v>
      </c>
    </row>
    <row r="27" spans="1:5" ht="15.75" x14ac:dyDescent="0.25">
      <c r="A27" s="47" t="s">
        <v>76</v>
      </c>
      <c r="B27" s="25"/>
      <c r="C27" s="25"/>
    </row>
    <row r="28" spans="1:5" ht="15.75" x14ac:dyDescent="0.25">
      <c r="A28" s="25" t="s">
        <v>77</v>
      </c>
      <c r="B28" s="104">
        <v>140.4</v>
      </c>
      <c r="C28" s="104">
        <v>139.69999999999999</v>
      </c>
      <c r="D28" s="104">
        <v>171.9</v>
      </c>
    </row>
    <row r="29" spans="1:5" ht="15.75" x14ac:dyDescent="0.25">
      <c r="A29" s="25" t="s">
        <v>78</v>
      </c>
      <c r="B29" s="104">
        <v>729.7</v>
      </c>
      <c r="C29" s="104">
        <v>1260</v>
      </c>
      <c r="D29" s="104">
        <v>992</v>
      </c>
    </row>
    <row r="30" spans="1:5" ht="15.75" x14ac:dyDescent="0.25">
      <c r="A30" s="25" t="s">
        <v>71</v>
      </c>
      <c r="B30" s="105">
        <v>1.96</v>
      </c>
      <c r="C30" s="105">
        <v>1.96</v>
      </c>
      <c r="D30" s="105">
        <v>1.96</v>
      </c>
    </row>
  </sheetData>
  <mergeCells count="3">
    <mergeCell ref="A1:C1"/>
    <mergeCell ref="A2:C2"/>
    <mergeCell ref="F2:H2"/>
  </mergeCells>
  <pageMargins left="0.75" right="0.75" top="1" bottom="1" header="0.5" footer="0.5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opLeftCell="A13" workbookViewId="0">
      <selection activeCell="N23" sqref="N23"/>
    </sheetView>
  </sheetViews>
  <sheetFormatPr defaultRowHeight="15.75" x14ac:dyDescent="0.25"/>
  <cols>
    <col min="1" max="1" width="69.28515625" style="19" customWidth="1"/>
    <col min="2" max="2" width="3.28515625" style="19" customWidth="1"/>
    <col min="3" max="3" width="12.85546875" style="21" customWidth="1"/>
    <col min="4" max="4" width="12.28515625" style="43" bestFit="1" customWidth="1"/>
    <col min="5" max="5" width="4.42578125" style="19" customWidth="1"/>
    <col min="6" max="7" width="9.140625" style="19"/>
    <col min="8" max="8" width="5.85546875" style="19" customWidth="1"/>
    <col min="9" max="9" width="14.5703125" style="60" customWidth="1"/>
    <col min="10" max="16384" width="9.140625" style="19"/>
  </cols>
  <sheetData>
    <row r="1" spans="1:9" x14ac:dyDescent="0.25">
      <c r="A1" s="129" t="s">
        <v>137</v>
      </c>
      <c r="B1" s="129"/>
      <c r="C1" s="129"/>
      <c r="D1" s="129"/>
    </row>
    <row r="2" spans="1:9" x14ac:dyDescent="0.25">
      <c r="A2" s="131" t="s">
        <v>174</v>
      </c>
      <c r="B2" s="131"/>
      <c r="C2" s="131"/>
      <c r="D2" s="131"/>
    </row>
    <row r="3" spans="1:9" x14ac:dyDescent="0.25">
      <c r="C3" s="19"/>
      <c r="D3" s="19"/>
      <c r="I3" s="62" t="s">
        <v>140</v>
      </c>
    </row>
    <row r="4" spans="1:9" x14ac:dyDescent="0.25">
      <c r="A4" s="44" t="s">
        <v>133</v>
      </c>
      <c r="C4" s="86">
        <v>2014</v>
      </c>
      <c r="D4" s="42">
        <v>2013</v>
      </c>
      <c r="F4" s="57">
        <v>2014</v>
      </c>
      <c r="G4" s="58">
        <v>2013</v>
      </c>
      <c r="I4" s="62" t="s">
        <v>141</v>
      </c>
    </row>
    <row r="5" spans="1:9" x14ac:dyDescent="0.25">
      <c r="A5" s="35" t="s">
        <v>7</v>
      </c>
      <c r="C5" s="19"/>
      <c r="D5" s="21"/>
      <c r="F5" s="56"/>
      <c r="G5" s="56"/>
    </row>
    <row r="6" spans="1:9" x14ac:dyDescent="0.25">
      <c r="A6" s="22" t="s">
        <v>8</v>
      </c>
      <c r="C6" s="87">
        <v>3871.6</v>
      </c>
      <c r="D6" s="87">
        <v>3830.2</v>
      </c>
      <c r="F6" s="59">
        <f t="shared" ref="F6:F12" si="0">C6/$C$20</f>
        <v>0.10413629492552087</v>
      </c>
      <c r="G6" s="59">
        <f t="shared" ref="G6:G12" si="1">D6/$D$20</f>
        <v>0.10866216342730371</v>
      </c>
      <c r="I6" s="61">
        <f>(C6+D6)/2</f>
        <v>3850.8999999999996</v>
      </c>
    </row>
    <row r="7" spans="1:9" x14ac:dyDescent="0.25">
      <c r="A7" s="22" t="s">
        <v>9</v>
      </c>
      <c r="C7" s="87">
        <v>955.4</v>
      </c>
      <c r="D7" s="87">
        <v>1567.1</v>
      </c>
      <c r="F7" s="59">
        <f t="shared" si="0"/>
        <v>2.5697855194710881E-2</v>
      </c>
      <c r="G7" s="59">
        <f t="shared" si="1"/>
        <v>4.4458377188378577E-2</v>
      </c>
      <c r="I7" s="61">
        <f t="shared" ref="I7:I14" si="2">(C7+D7)/2</f>
        <v>1261.25</v>
      </c>
    </row>
    <row r="8" spans="1:9" x14ac:dyDescent="0.25">
      <c r="A8" s="88" t="s">
        <v>175</v>
      </c>
      <c r="B8" s="89"/>
      <c r="C8" s="90">
        <v>3234.6</v>
      </c>
      <c r="D8" s="90">
        <v>3434.4</v>
      </c>
      <c r="F8" s="59">
        <f t="shared" si="0"/>
        <v>8.7002598296851391E-2</v>
      </c>
      <c r="G8" s="59">
        <f t="shared" si="1"/>
        <v>9.7433380521834853E-2</v>
      </c>
      <c r="I8" s="61">
        <f t="shared" si="2"/>
        <v>3334.5</v>
      </c>
    </row>
    <row r="9" spans="1:9" x14ac:dyDescent="0.25">
      <c r="A9" s="22" t="s">
        <v>10</v>
      </c>
      <c r="C9" s="91">
        <v>566.70000000000005</v>
      </c>
      <c r="D9" s="91">
        <v>588.4</v>
      </c>
      <c r="F9" s="59">
        <f t="shared" si="0"/>
        <v>1.5242803578441133E-2</v>
      </c>
      <c r="G9" s="59">
        <f t="shared" si="1"/>
        <v>1.6692814203076993E-2</v>
      </c>
      <c r="I9" s="61">
        <f t="shared" si="2"/>
        <v>577.54999999999995</v>
      </c>
    </row>
    <row r="10" spans="1:9" x14ac:dyDescent="0.25">
      <c r="A10" s="22" t="s">
        <v>11</v>
      </c>
      <c r="C10" s="91">
        <v>2740</v>
      </c>
      <c r="D10" s="91">
        <v>2928.8</v>
      </c>
      <c r="F10" s="59">
        <f t="shared" si="0"/>
        <v>7.3699103237919006E-2</v>
      </c>
      <c r="G10" s="59">
        <f t="shared" si="1"/>
        <v>8.3089589119598753E-2</v>
      </c>
      <c r="I10" s="61">
        <f t="shared" si="2"/>
        <v>2834.4</v>
      </c>
    </row>
    <row r="11" spans="1:9" x14ac:dyDescent="0.25">
      <c r="A11" s="22" t="s">
        <v>12</v>
      </c>
      <c r="C11" s="92">
        <v>811.5</v>
      </c>
      <c r="D11" s="92">
        <v>755.8</v>
      </c>
      <c r="F11" s="59">
        <f t="shared" si="0"/>
        <v>2.1827307400573457E-2</v>
      </c>
      <c r="G11" s="59">
        <f t="shared" si="1"/>
        <v>2.1441925517820516E-2</v>
      </c>
      <c r="I11" s="61">
        <f t="shared" si="2"/>
        <v>783.65</v>
      </c>
    </row>
    <row r="12" spans="1:9" x14ac:dyDescent="0.25">
      <c r="A12" s="22" t="s">
        <v>13</v>
      </c>
      <c r="C12" s="91">
        <v>12179.8</v>
      </c>
      <c r="D12" s="91">
        <v>13104.7</v>
      </c>
      <c r="F12" s="59">
        <f t="shared" si="0"/>
        <v>0.3276059626340167</v>
      </c>
      <c r="G12" s="59">
        <f t="shared" si="1"/>
        <v>0.3717782499780134</v>
      </c>
      <c r="I12" s="61">
        <f t="shared" si="2"/>
        <v>12642.25</v>
      </c>
    </row>
    <row r="13" spans="1:9" x14ac:dyDescent="0.25">
      <c r="A13" s="35" t="s">
        <v>14</v>
      </c>
      <c r="D13" s="21"/>
      <c r="F13" s="59"/>
      <c r="G13" s="59"/>
      <c r="I13" s="61"/>
    </row>
    <row r="14" spans="1:9" x14ac:dyDescent="0.25">
      <c r="A14" s="22" t="s">
        <v>176</v>
      </c>
      <c r="C14" s="21">
        <v>5405.6</v>
      </c>
      <c r="D14" s="21">
        <v>0</v>
      </c>
      <c r="F14" s="59">
        <f t="shared" ref="F14:F20" si="3">C14/$C$20</f>
        <v>0.1453970337455821</v>
      </c>
      <c r="G14" s="59">
        <f t="shared" ref="G14:G20" si="4">D14/$D$20</f>
        <v>0</v>
      </c>
      <c r="I14" s="61">
        <f t="shared" si="2"/>
        <v>2702.8</v>
      </c>
    </row>
    <row r="15" spans="1:9" x14ac:dyDescent="0.25">
      <c r="A15" s="22" t="s">
        <v>156</v>
      </c>
      <c r="C15" s="87">
        <v>4568.8999999999996</v>
      </c>
      <c r="D15" s="87">
        <v>7624.9</v>
      </c>
      <c r="F15" s="59">
        <f t="shared" si="3"/>
        <v>0.12289190977508324</v>
      </c>
      <c r="G15" s="59">
        <f t="shared" si="4"/>
        <v>0.21631719751366718</v>
      </c>
      <c r="I15" s="61">
        <f t="shared" ref="I15:I20" si="5">(C15+D15)/2</f>
        <v>6096.9</v>
      </c>
    </row>
    <row r="16" spans="1:9" x14ac:dyDescent="0.25">
      <c r="A16" s="22" t="s">
        <v>15</v>
      </c>
      <c r="C16" s="87">
        <v>4642.3</v>
      </c>
      <c r="D16" s="87">
        <v>4331.1000000000004</v>
      </c>
      <c r="F16" s="59">
        <f t="shared" si="3"/>
        <v>0.12486618502240562</v>
      </c>
      <c r="G16" s="59">
        <f t="shared" si="4"/>
        <v>0.12287261657876747</v>
      </c>
      <c r="I16" s="61">
        <f t="shared" si="5"/>
        <v>4486.7000000000007</v>
      </c>
    </row>
    <row r="17" spans="1:9" x14ac:dyDescent="0.25">
      <c r="A17" s="22" t="s">
        <v>16</v>
      </c>
      <c r="C17" s="93">
        <v>2417.6999999999998</v>
      </c>
      <c r="D17" s="93">
        <v>2212.5</v>
      </c>
      <c r="F17" s="59">
        <f t="shared" si="3"/>
        <v>6.5030044488436772E-2</v>
      </c>
      <c r="G17" s="59">
        <f t="shared" si="4"/>
        <v>6.2768272305077921E-2</v>
      </c>
      <c r="I17" s="61">
        <f t="shared" si="5"/>
        <v>2315.1</v>
      </c>
    </row>
    <row r="18" spans="1:9" x14ac:dyDescent="0.25">
      <c r="A18" s="22" t="s">
        <v>17</v>
      </c>
      <c r="C18" s="87">
        <v>17034.5</v>
      </c>
      <c r="D18" s="87">
        <v>14168.5</v>
      </c>
      <c r="F18" s="59">
        <f t="shared" si="3"/>
        <v>0.45818517303150774</v>
      </c>
      <c r="G18" s="59">
        <f t="shared" si="4"/>
        <v>0.40195808639751257</v>
      </c>
      <c r="I18" s="61">
        <f t="shared" si="5"/>
        <v>15601.5</v>
      </c>
    </row>
    <row r="19" spans="1:9" x14ac:dyDescent="0.25">
      <c r="A19" s="22" t="s">
        <v>18</v>
      </c>
      <c r="C19" s="87">
        <v>7963.9</v>
      </c>
      <c r="D19" s="87">
        <v>7975.5</v>
      </c>
      <c r="F19" s="59">
        <f t="shared" si="3"/>
        <v>0.21420886433447558</v>
      </c>
      <c r="G19" s="59">
        <f t="shared" si="4"/>
        <v>0.22626366362447412</v>
      </c>
      <c r="I19" s="61">
        <f t="shared" si="5"/>
        <v>7969.7</v>
      </c>
    </row>
    <row r="20" spans="1:9" ht="16.5" thickBot="1" x14ac:dyDescent="0.3">
      <c r="A20" s="22" t="s">
        <v>19</v>
      </c>
      <c r="C20" s="94">
        <v>37178.199999999997</v>
      </c>
      <c r="D20" s="94">
        <v>35248.699999999997</v>
      </c>
      <c r="F20" s="59">
        <f t="shared" si="3"/>
        <v>1</v>
      </c>
      <c r="G20" s="59">
        <f t="shared" si="4"/>
        <v>1</v>
      </c>
      <c r="I20" s="61">
        <f t="shared" si="5"/>
        <v>36213.449999999997</v>
      </c>
    </row>
    <row r="21" spans="1:9" ht="16.5" thickTop="1" x14ac:dyDescent="0.25">
      <c r="A21" s="22"/>
      <c r="D21" s="21"/>
      <c r="F21" s="59"/>
      <c r="G21" s="59"/>
      <c r="I21" s="61"/>
    </row>
    <row r="22" spans="1:9" x14ac:dyDescent="0.25">
      <c r="A22" s="35" t="s">
        <v>20</v>
      </c>
      <c r="D22" s="21"/>
      <c r="F22" s="59"/>
      <c r="G22" s="59"/>
      <c r="I22" s="61"/>
    </row>
    <row r="23" spans="1:9" x14ac:dyDescent="0.25">
      <c r="A23" s="22" t="s">
        <v>157</v>
      </c>
      <c r="C23" s="91">
        <v>2688.7</v>
      </c>
      <c r="D23" s="91">
        <v>1012.6</v>
      </c>
      <c r="F23" s="59">
        <f t="shared" ref="F23:F31" si="6">C23/$C$20</f>
        <v>7.2319262363428033E-2</v>
      </c>
      <c r="G23" s="59">
        <f t="shared" ref="G23:G31" si="7">D23/$D$20</f>
        <v>2.8727300581298038E-2</v>
      </c>
      <c r="I23" s="61">
        <f t="shared" ref="I23:I31" si="8">(C23+D23)/2</f>
        <v>1850.6499999999999</v>
      </c>
    </row>
    <row r="24" spans="1:9" x14ac:dyDescent="0.25">
      <c r="A24" s="22" t="s">
        <v>21</v>
      </c>
      <c r="C24" s="91">
        <v>1128.0999999999999</v>
      </c>
      <c r="D24" s="91">
        <v>1119.3</v>
      </c>
      <c r="F24" s="59">
        <f t="shared" si="6"/>
        <v>3.0343050497334458E-2</v>
      </c>
      <c r="G24" s="59">
        <f t="shared" si="7"/>
        <v>3.1754362572236711E-2</v>
      </c>
      <c r="I24" s="61">
        <f t="shared" si="8"/>
        <v>1123.6999999999998</v>
      </c>
    </row>
    <row r="25" spans="1:9" x14ac:dyDescent="0.25">
      <c r="A25" s="22" t="s">
        <v>22</v>
      </c>
      <c r="C25" s="91">
        <v>759</v>
      </c>
      <c r="D25" s="91">
        <v>943.9</v>
      </c>
      <c r="F25" s="59">
        <f t="shared" si="6"/>
        <v>2.0415189546562233E-2</v>
      </c>
      <c r="G25" s="59">
        <f t="shared" si="7"/>
        <v>2.6778292532774261E-2</v>
      </c>
      <c r="I25" s="61">
        <f t="shared" si="8"/>
        <v>851.45</v>
      </c>
    </row>
    <row r="26" spans="1:9" x14ac:dyDescent="0.25">
      <c r="A26" s="22" t="s">
        <v>23</v>
      </c>
      <c r="C26" s="91">
        <v>2068.8000000000002</v>
      </c>
      <c r="D26" s="91">
        <v>1941.7</v>
      </c>
      <c r="F26" s="59">
        <f t="shared" si="6"/>
        <v>5.5645512692922207E-2</v>
      </c>
      <c r="G26" s="59">
        <f t="shared" si="7"/>
        <v>5.5085719473342287E-2</v>
      </c>
      <c r="I26" s="61">
        <f t="shared" si="8"/>
        <v>2005.25</v>
      </c>
    </row>
    <row r="27" spans="1:9" x14ac:dyDescent="0.25">
      <c r="A27" s="22" t="s">
        <v>24</v>
      </c>
      <c r="C27" s="91">
        <v>530.29999999999995</v>
      </c>
      <c r="D27" s="91">
        <v>523.5</v>
      </c>
      <c r="F27" s="59">
        <f t="shared" si="6"/>
        <v>1.4263735199660016E-2</v>
      </c>
      <c r="G27" s="59">
        <f t="shared" si="7"/>
        <v>1.4851611548794708E-2</v>
      </c>
      <c r="I27" s="61">
        <f t="shared" si="8"/>
        <v>526.9</v>
      </c>
    </row>
    <row r="28" spans="1:9" x14ac:dyDescent="0.25">
      <c r="A28" s="22" t="s">
        <v>25</v>
      </c>
      <c r="C28" s="91">
        <v>93.5</v>
      </c>
      <c r="D28" s="91">
        <v>254.4</v>
      </c>
      <c r="F28" s="59">
        <f t="shared" si="6"/>
        <v>2.5149146542866522E-3</v>
      </c>
      <c r="G28" s="59">
        <f t="shared" si="7"/>
        <v>7.2172874460618413E-3</v>
      </c>
      <c r="I28" s="61">
        <f t="shared" si="8"/>
        <v>173.95</v>
      </c>
    </row>
    <row r="29" spans="1:9" x14ac:dyDescent="0.25">
      <c r="A29" s="22" t="s">
        <v>130</v>
      </c>
      <c r="C29" s="91">
        <v>1466.5</v>
      </c>
      <c r="D29" s="91">
        <v>792.8</v>
      </c>
      <c r="F29" s="59">
        <f t="shared" si="6"/>
        <v>3.9445158722046791E-2</v>
      </c>
      <c r="G29" s="59">
        <f t="shared" si="7"/>
        <v>2.2491609619645549E-2</v>
      </c>
      <c r="I29" s="61">
        <f t="shared" si="8"/>
        <v>1129.6500000000001</v>
      </c>
    </row>
    <row r="30" spans="1:9" x14ac:dyDescent="0.25">
      <c r="A30" s="22" t="s">
        <v>26</v>
      </c>
      <c r="C30" s="92">
        <v>2472.6</v>
      </c>
      <c r="D30" s="92">
        <v>2328.4</v>
      </c>
      <c r="F30" s="59">
        <f t="shared" si="6"/>
        <v>6.6506716301488508E-2</v>
      </c>
      <c r="G30" s="59">
        <f t="shared" si="7"/>
        <v>6.6056336829443368E-2</v>
      </c>
      <c r="I30" s="61">
        <f t="shared" si="8"/>
        <v>2400.5</v>
      </c>
    </row>
    <row r="31" spans="1:9" x14ac:dyDescent="0.25">
      <c r="A31" s="22" t="s">
        <v>27</v>
      </c>
      <c r="C31" s="91">
        <v>11207.5</v>
      </c>
      <c r="D31" s="91">
        <v>8916.6</v>
      </c>
      <c r="F31" s="59">
        <f t="shared" si="6"/>
        <v>0.30145353997772889</v>
      </c>
      <c r="G31" s="59">
        <f t="shared" si="7"/>
        <v>0.25296252060359675</v>
      </c>
      <c r="I31" s="61">
        <f t="shared" si="8"/>
        <v>10062.049999999999</v>
      </c>
    </row>
    <row r="32" spans="1:9" x14ac:dyDescent="0.25">
      <c r="A32" s="35" t="s">
        <v>28</v>
      </c>
      <c r="C32" s="50"/>
      <c r="D32" s="21"/>
      <c r="F32" s="59"/>
      <c r="G32" s="59"/>
      <c r="I32" s="61"/>
    </row>
    <row r="33" spans="1:9" x14ac:dyDescent="0.25">
      <c r="A33" s="22" t="s">
        <v>29</v>
      </c>
      <c r="C33" s="91">
        <v>5367.7</v>
      </c>
      <c r="D33" s="91">
        <v>4200.3</v>
      </c>
      <c r="F33" s="59">
        <f t="shared" ref="F33:F37" si="9">C33/$C$20</f>
        <v>0.14437761914240066</v>
      </c>
      <c r="G33" s="59">
        <f t="shared" ref="G33:G37" si="10">D33/$D$20</f>
        <v>0.11916184142961302</v>
      </c>
      <c r="I33" s="61">
        <f t="shared" ref="I33:I37" si="11">(C33+D33)/2</f>
        <v>4784</v>
      </c>
    </row>
    <row r="34" spans="1:9" x14ac:dyDescent="0.25">
      <c r="A34" s="22" t="s">
        <v>30</v>
      </c>
      <c r="C34" s="91">
        <v>2562.9</v>
      </c>
      <c r="D34" s="91">
        <v>1549.4</v>
      </c>
      <c r="F34" s="59">
        <f t="shared" si="9"/>
        <v>6.8935559010387809E-2</v>
      </c>
      <c r="G34" s="59">
        <f t="shared" si="10"/>
        <v>4.3956231009937959E-2</v>
      </c>
      <c r="I34" s="61">
        <f t="shared" si="11"/>
        <v>2056.15</v>
      </c>
    </row>
    <row r="35" spans="1:9" x14ac:dyDescent="0.25">
      <c r="A35" s="22" t="s">
        <v>31</v>
      </c>
      <c r="C35" s="91">
        <v>998.5</v>
      </c>
      <c r="D35" s="91">
        <v>1078.7</v>
      </c>
      <c r="F35" s="59">
        <f t="shared" si="9"/>
        <v>2.6857136709146759E-2</v>
      </c>
      <c r="G35" s="59">
        <f t="shared" si="10"/>
        <v>3.0602547044288161E-2</v>
      </c>
      <c r="I35" s="61">
        <f t="shared" si="11"/>
        <v>1038.5999999999999</v>
      </c>
    </row>
    <row r="36" spans="1:9" x14ac:dyDescent="0.25">
      <c r="A36" s="22" t="s">
        <v>32</v>
      </c>
      <c r="C36" s="92">
        <v>1653.5</v>
      </c>
      <c r="D36" s="92">
        <v>1863</v>
      </c>
      <c r="F36" s="59">
        <f t="shared" si="9"/>
        <v>4.4474988030620097E-2</v>
      </c>
      <c r="G36" s="59">
        <f t="shared" si="10"/>
        <v>5.2853013018919849E-2</v>
      </c>
      <c r="I36" s="61">
        <f t="shared" si="11"/>
        <v>1758.25</v>
      </c>
    </row>
    <row r="37" spans="1:9" x14ac:dyDescent="0.25">
      <c r="A37" s="22" t="s">
        <v>33</v>
      </c>
      <c r="C37" s="91">
        <v>10582.6</v>
      </c>
      <c r="D37" s="91">
        <v>8691.4</v>
      </c>
      <c r="F37" s="59">
        <f t="shared" si="9"/>
        <v>0.28464530289255535</v>
      </c>
      <c r="G37" s="59">
        <f t="shared" si="10"/>
        <v>0.24657363250275899</v>
      </c>
      <c r="I37" s="61">
        <f t="shared" si="11"/>
        <v>9637</v>
      </c>
    </row>
    <row r="38" spans="1:9" x14ac:dyDescent="0.25">
      <c r="A38" s="22"/>
      <c r="D38" s="21"/>
      <c r="F38" s="59"/>
      <c r="G38" s="59"/>
      <c r="I38" s="61"/>
    </row>
    <row r="39" spans="1:9" x14ac:dyDescent="0.25">
      <c r="A39" s="35" t="s">
        <v>34</v>
      </c>
      <c r="D39" s="21"/>
      <c r="F39" s="59"/>
      <c r="G39" s="59"/>
      <c r="I39" s="61"/>
    </row>
    <row r="40" spans="1:9" x14ac:dyDescent="0.25">
      <c r="A40" s="22" t="s">
        <v>35</v>
      </c>
      <c r="C40" s="87">
        <v>694.6</v>
      </c>
      <c r="D40" s="87">
        <v>698.5</v>
      </c>
      <c r="F40" s="59">
        <f t="shared" ref="F40:F49" si="12">C40/$C$20</f>
        <v>1.8682991645641803E-2</v>
      </c>
      <c r="G40" s="59">
        <f t="shared" ref="G40:G49" si="13">D40/$D$20</f>
        <v>1.981633365202121E-2</v>
      </c>
      <c r="I40" s="61">
        <f t="shared" ref="I40:I48" si="14">(C40+D40)/2</f>
        <v>696.55</v>
      </c>
    </row>
    <row r="41" spans="1:9" x14ac:dyDescent="0.25">
      <c r="A41" s="22" t="s">
        <v>36</v>
      </c>
      <c r="C41" s="87">
        <v>5292.3</v>
      </c>
      <c r="D41" s="87">
        <v>5050</v>
      </c>
      <c r="F41" s="59">
        <f t="shared" si="12"/>
        <v>0.14234954892921123</v>
      </c>
      <c r="G41" s="59">
        <f t="shared" si="13"/>
        <v>0.14326769497882191</v>
      </c>
      <c r="I41" s="61">
        <f t="shared" si="14"/>
        <v>5171.1499999999996</v>
      </c>
    </row>
    <row r="42" spans="1:9" x14ac:dyDescent="0.25">
      <c r="A42" s="22" t="s">
        <v>37</v>
      </c>
      <c r="C42" s="87">
        <v>16482.7</v>
      </c>
      <c r="D42" s="87">
        <v>16992.400000000001</v>
      </c>
      <c r="F42" s="59">
        <f t="shared" si="12"/>
        <v>0.4433431419487765</v>
      </c>
      <c r="G42" s="59">
        <f t="shared" si="13"/>
        <v>0.48207167923923444</v>
      </c>
      <c r="I42" s="61">
        <f t="shared" si="14"/>
        <v>16737.550000000003</v>
      </c>
    </row>
    <row r="43" spans="1:9" x14ac:dyDescent="0.25">
      <c r="A43" s="22" t="s">
        <v>38</v>
      </c>
      <c r="C43" s="87">
        <v>-3013.2</v>
      </c>
      <c r="D43" s="87">
        <v>-3013.2</v>
      </c>
      <c r="F43" s="59">
        <f t="shared" si="12"/>
        <v>-8.1047495575364059E-2</v>
      </c>
      <c r="G43" s="59">
        <f t="shared" si="13"/>
        <v>-8.5484003665383404E-2</v>
      </c>
      <c r="I43" s="61">
        <f t="shared" si="14"/>
        <v>-3013.2</v>
      </c>
    </row>
    <row r="44" spans="1:9" x14ac:dyDescent="0.25">
      <c r="A44" s="22" t="s">
        <v>39</v>
      </c>
      <c r="C44" s="87">
        <v>-3991.8</v>
      </c>
      <c r="D44" s="87">
        <v>-2002.7</v>
      </c>
      <c r="F44" s="59">
        <f t="shared" si="12"/>
        <v>-0.10736937237413324</v>
      </c>
      <c r="G44" s="59">
        <f t="shared" si="13"/>
        <v>-5.6816279749324093E-2</v>
      </c>
      <c r="I44" s="61">
        <f t="shared" si="14"/>
        <v>-2997.25</v>
      </c>
    </row>
    <row r="45" spans="1:9" ht="17.25" customHeight="1" x14ac:dyDescent="0.25">
      <c r="A45" s="33" t="s">
        <v>183</v>
      </c>
      <c r="B45" s="27"/>
      <c r="C45" s="93">
        <v>-91.4</v>
      </c>
      <c r="D45" s="93">
        <v>-93.6</v>
      </c>
      <c r="F45" s="59">
        <f t="shared" si="12"/>
        <v>-2.4584299401262033E-3</v>
      </c>
      <c r="G45" s="59">
        <f t="shared" si="13"/>
        <v>-2.6554170792114319E-3</v>
      </c>
      <c r="I45" s="61">
        <f t="shared" si="14"/>
        <v>-92.5</v>
      </c>
    </row>
    <row r="46" spans="1:9" x14ac:dyDescent="0.25">
      <c r="A46" s="33" t="s">
        <v>158</v>
      </c>
      <c r="B46" s="27"/>
      <c r="C46" s="87">
        <v>15373.2</v>
      </c>
      <c r="D46" s="87">
        <v>17631.400000000001</v>
      </c>
      <c r="F46" s="59">
        <f t="shared" si="12"/>
        <v>0.41350038463400601</v>
      </c>
      <c r="G46" s="59">
        <f t="shared" si="13"/>
        <v>0.50020000737615866</v>
      </c>
      <c r="I46" s="61">
        <f t="shared" si="14"/>
        <v>16502.300000000003</v>
      </c>
    </row>
    <row r="47" spans="1:9" x14ac:dyDescent="0.25">
      <c r="A47" s="22" t="s">
        <v>40</v>
      </c>
      <c r="C47" s="95">
        <v>14.9</v>
      </c>
      <c r="D47" s="95">
        <v>9.3000000000000007</v>
      </c>
      <c r="F47" s="59">
        <f t="shared" si="12"/>
        <v>4.0077249570985151E-4</v>
      </c>
      <c r="G47" s="59">
        <f t="shared" si="13"/>
        <v>2.6383951748575128E-4</v>
      </c>
      <c r="I47" s="61">
        <f t="shared" si="14"/>
        <v>12.100000000000001</v>
      </c>
    </row>
    <row r="48" spans="1:9" x14ac:dyDescent="0.25">
      <c r="A48" s="22" t="s">
        <v>159</v>
      </c>
      <c r="C48" s="87">
        <v>15388.1</v>
      </c>
      <c r="D48" s="87">
        <v>17640.7</v>
      </c>
      <c r="F48" s="59">
        <f t="shared" si="12"/>
        <v>0.41390115712971587</v>
      </c>
      <c r="G48" s="59">
        <f t="shared" si="13"/>
        <v>0.50046384689364432</v>
      </c>
      <c r="I48" s="61">
        <f t="shared" si="14"/>
        <v>16514.400000000001</v>
      </c>
    </row>
    <row r="49" spans="1:9" ht="16.5" thickBot="1" x14ac:dyDescent="0.3">
      <c r="A49" s="22" t="s">
        <v>41</v>
      </c>
      <c r="C49" s="94">
        <v>37178.199999999997</v>
      </c>
      <c r="D49" s="94">
        <v>35248.699999999997</v>
      </c>
      <c r="F49" s="59">
        <f t="shared" si="12"/>
        <v>1</v>
      </c>
      <c r="G49" s="59">
        <f t="shared" si="13"/>
        <v>1</v>
      </c>
      <c r="I49" s="61">
        <f>(C49+D49)/2</f>
        <v>36213.449999999997</v>
      </c>
    </row>
    <row r="50" spans="1:9" ht="16.5" thickTop="1" x14ac:dyDescent="0.25"/>
  </sheetData>
  <mergeCells count="2">
    <mergeCell ref="A1:D1"/>
    <mergeCell ref="A2:D2"/>
  </mergeCells>
  <pageMargins left="0.75" right="0.75" top="1" bottom="1" header="0.5" footer="0.5"/>
  <pageSetup scale="71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topLeftCell="A16" workbookViewId="0">
      <selection activeCell="F42" sqref="F42"/>
    </sheetView>
  </sheetViews>
  <sheetFormatPr defaultRowHeight="15" x14ac:dyDescent="0.25"/>
  <cols>
    <col min="1" max="1" width="55" customWidth="1"/>
    <col min="2" max="2" width="51.85546875" customWidth="1"/>
    <col min="3" max="3" width="12.7109375" customWidth="1"/>
    <col min="4" max="5" width="9.7109375" customWidth="1"/>
    <col min="6" max="6" width="19.7109375" customWidth="1"/>
    <col min="7" max="7" width="10.140625" bestFit="1" customWidth="1"/>
    <col min="8" max="8" width="10.85546875" customWidth="1"/>
    <col min="9" max="9" width="11.28515625" customWidth="1"/>
  </cols>
  <sheetData>
    <row r="1" spans="1:7" x14ac:dyDescent="0.25">
      <c r="A1" s="1" t="s">
        <v>138</v>
      </c>
      <c r="B1" s="1"/>
      <c r="C1" s="1"/>
    </row>
    <row r="2" spans="1:7" x14ac:dyDescent="0.25">
      <c r="A2" s="1" t="s">
        <v>184</v>
      </c>
      <c r="B2" s="1"/>
      <c r="C2" s="1"/>
    </row>
    <row r="3" spans="1:7" x14ac:dyDescent="0.25">
      <c r="A3" s="1" t="s">
        <v>139</v>
      </c>
      <c r="B3" s="1"/>
      <c r="C3" s="1"/>
    </row>
    <row r="4" spans="1:7" x14ac:dyDescent="0.25">
      <c r="A4" s="1"/>
      <c r="B4" s="1"/>
      <c r="C4" s="1"/>
    </row>
    <row r="5" spans="1:7" ht="15.75" thickBot="1" x14ac:dyDescent="0.3">
      <c r="A5" s="5" t="s">
        <v>82</v>
      </c>
      <c r="B5" s="5" t="s">
        <v>171</v>
      </c>
      <c r="C5" s="133" t="s">
        <v>83</v>
      </c>
      <c r="D5" s="133"/>
    </row>
    <row r="6" spans="1:7" ht="15.75" thickBot="1" x14ac:dyDescent="0.3">
      <c r="A6" s="1" t="s">
        <v>84</v>
      </c>
      <c r="B6" s="6" t="s">
        <v>110</v>
      </c>
      <c r="C6" s="7"/>
      <c r="D6" s="14">
        <f>'Req 1. Common Percentage Operat'!B15/'Req 1.  Common Percentage BS'!I48</f>
        <v>0.14475245846049506</v>
      </c>
    </row>
    <row r="7" spans="1:7" ht="15.75" thickBot="1" x14ac:dyDescent="0.3">
      <c r="A7" s="1" t="s">
        <v>85</v>
      </c>
      <c r="C7" s="8"/>
      <c r="D7" s="8"/>
    </row>
    <row r="8" spans="1:7" ht="15.75" thickBot="1" x14ac:dyDescent="0.3">
      <c r="A8" t="s">
        <v>86</v>
      </c>
      <c r="B8" t="s">
        <v>111</v>
      </c>
      <c r="C8" s="15">
        <f>'Req 1. Common Percentage Operat'!B15/'Req 1. Common Percentage Operat'!B5</f>
        <v>0.12186728930035279</v>
      </c>
      <c r="D8" s="8"/>
    </row>
    <row r="9" spans="1:7" ht="15.75" thickBot="1" x14ac:dyDescent="0.3">
      <c r="A9" t="s">
        <v>87</v>
      </c>
      <c r="B9" t="s">
        <v>112</v>
      </c>
      <c r="C9" s="15">
        <f>'Req 1. Common Percentage Operat'!B5/'Req 1.  Common Percentage BS'!I20</f>
        <v>0.54166614890323894</v>
      </c>
      <c r="D9" s="8"/>
    </row>
    <row r="10" spans="1:7" ht="15.75" thickBot="1" x14ac:dyDescent="0.3">
      <c r="A10" t="s">
        <v>88</v>
      </c>
      <c r="B10" t="s">
        <v>113</v>
      </c>
      <c r="C10" s="15">
        <f>'Req 1.  Common Percentage BS'!I20/'Req 1.  Common Percentage BS'!I48</f>
        <v>2.1928407934893182</v>
      </c>
      <c r="D10" s="8"/>
    </row>
    <row r="11" spans="1:7" ht="15.75" thickBot="1" x14ac:dyDescent="0.3">
      <c r="A11" t="s">
        <v>185</v>
      </c>
      <c r="C11" s="13">
        <f>C8*C9*C10</f>
        <v>0.14475245846049506</v>
      </c>
      <c r="D11" s="8"/>
      <c r="F11" s="1" t="s">
        <v>187</v>
      </c>
    </row>
    <row r="12" spans="1:7" ht="15.75" thickBot="1" x14ac:dyDescent="0.3">
      <c r="C12" s="8"/>
      <c r="D12" s="8"/>
      <c r="F12" t="s">
        <v>142</v>
      </c>
      <c r="G12" s="153">
        <f>'Req 1. Common Percentage Operat'!B15</f>
        <v>2390.5</v>
      </c>
    </row>
    <row r="13" spans="1:7" ht="30.75" thickBot="1" x14ac:dyDescent="0.3">
      <c r="A13" s="1" t="s">
        <v>127</v>
      </c>
      <c r="B13" s="2" t="s">
        <v>114</v>
      </c>
      <c r="C13" s="8"/>
      <c r="D13" s="14">
        <f>(G12+G15)/G17</f>
        <v>6.9285222598387319E-2</v>
      </c>
      <c r="F13" t="s">
        <v>143</v>
      </c>
      <c r="G13">
        <f>'Req 1. Common Percentage Operat'!B24</f>
        <v>148.80000000000001</v>
      </c>
    </row>
    <row r="14" spans="1:7" ht="15.75" thickBot="1" x14ac:dyDescent="0.3">
      <c r="A14" t="s">
        <v>89</v>
      </c>
      <c r="B14" t="s">
        <v>115</v>
      </c>
      <c r="C14" s="66">
        <f>'Req 1. Common Percentage Operat'!B14/'Req 1. Common Percentage Operat'!B13</f>
        <v>0.20324634203246339</v>
      </c>
      <c r="D14" s="9"/>
      <c r="F14" t="s">
        <v>144</v>
      </c>
      <c r="G14" s="63">
        <f>1-('Req 1. Common Percentage Operat'!B14/'Req 1. Common Percentage Operat'!B13)</f>
        <v>0.79675365796753661</v>
      </c>
    </row>
    <row r="15" spans="1:7" ht="15.75" thickBot="1" x14ac:dyDescent="0.3">
      <c r="C15" s="8"/>
      <c r="D15" s="8"/>
      <c r="F15" t="s">
        <v>145</v>
      </c>
      <c r="G15" s="64">
        <f>G13*G14</f>
        <v>118.55694430556946</v>
      </c>
    </row>
    <row r="16" spans="1:7" ht="15.75" thickBot="1" x14ac:dyDescent="0.3">
      <c r="A16" s="1" t="s">
        <v>128</v>
      </c>
      <c r="B16" t="s">
        <v>116</v>
      </c>
      <c r="C16" s="8"/>
      <c r="D16" s="14">
        <f>'Req 1. Common Percentage Operat'!B15/'Req 1.  Common Percentage BS'!I20</f>
        <v>6.6011385272599005E-2</v>
      </c>
      <c r="F16" t="s">
        <v>146</v>
      </c>
      <c r="G16" s="153">
        <f>G12+G15</f>
        <v>2509.0569443055692</v>
      </c>
    </row>
    <row r="17" spans="1:10" ht="15.75" thickBot="1" x14ac:dyDescent="0.3">
      <c r="A17" s="1" t="s">
        <v>90</v>
      </c>
      <c r="C17" s="8"/>
      <c r="D17" s="8"/>
      <c r="F17" t="s">
        <v>147</v>
      </c>
      <c r="G17" s="65">
        <f>'Req 1.  Common Percentage BS'!I20</f>
        <v>36213.449999999997</v>
      </c>
    </row>
    <row r="18" spans="1:10" ht="15.75" thickBot="1" x14ac:dyDescent="0.3">
      <c r="A18" t="s">
        <v>91</v>
      </c>
      <c r="B18" t="s">
        <v>111</v>
      </c>
      <c r="C18" s="154">
        <f>C8</f>
        <v>0.12186728930035279</v>
      </c>
      <c r="D18" s="8"/>
      <c r="F18" t="s">
        <v>148</v>
      </c>
      <c r="G18">
        <f>G16/G17</f>
        <v>6.9285222598387319E-2</v>
      </c>
    </row>
    <row r="19" spans="1:10" ht="15.75" thickBot="1" x14ac:dyDescent="0.3">
      <c r="A19" t="s">
        <v>87</v>
      </c>
      <c r="B19" t="s">
        <v>112</v>
      </c>
      <c r="C19" s="154">
        <f>C9</f>
        <v>0.54166614890323894</v>
      </c>
      <c r="D19" s="8"/>
    </row>
    <row r="20" spans="1:10" ht="15.75" thickBot="1" x14ac:dyDescent="0.3">
      <c r="A20" t="s">
        <v>186</v>
      </c>
      <c r="C20" s="155">
        <f>C18*C19</f>
        <v>6.6011385272598991E-2</v>
      </c>
      <c r="D20" s="8"/>
    </row>
    <row r="21" spans="1:10" ht="15.75" thickBot="1" x14ac:dyDescent="0.3">
      <c r="C21" s="8"/>
      <c r="D21" s="8"/>
    </row>
    <row r="22" spans="1:10" ht="15.75" thickBot="1" x14ac:dyDescent="0.3">
      <c r="A22" s="4" t="s">
        <v>172</v>
      </c>
      <c r="B22" t="s">
        <v>117</v>
      </c>
      <c r="C22" s="8"/>
      <c r="D22" s="16">
        <f>D6-D13</f>
        <v>7.546723586210774E-2</v>
      </c>
      <c r="G22" s="102"/>
    </row>
    <row r="23" spans="1:10" ht="15.75" thickBot="1" x14ac:dyDescent="0.3">
      <c r="A23" s="4" t="s">
        <v>129</v>
      </c>
      <c r="B23" t="s">
        <v>117</v>
      </c>
      <c r="C23" s="8"/>
      <c r="D23" s="17">
        <f>D6-D16</f>
        <v>7.8741073187896055E-2</v>
      </c>
      <c r="G23" s="102"/>
    </row>
    <row r="24" spans="1:10" ht="15.75" thickBot="1" x14ac:dyDescent="0.3">
      <c r="A24" t="s">
        <v>92</v>
      </c>
      <c r="B24" t="s">
        <v>118</v>
      </c>
      <c r="C24" s="12">
        <f>'Lilly 2014 Cash Flow Statement'!C20/'Req 1. Common Percentage Operat'!B15</f>
        <v>1.8268563062120897</v>
      </c>
      <c r="D24" s="8"/>
    </row>
    <row r="25" spans="1:10" ht="15.75" thickBot="1" x14ac:dyDescent="0.3">
      <c r="A25" t="s">
        <v>93</v>
      </c>
      <c r="B25" t="str">
        <f>B18</f>
        <v>Net Income/Sales</v>
      </c>
      <c r="C25" s="12">
        <f>'Req 1. Common Percentage Operat'!B15/'Req 1. Common Percentage Operat'!B5</f>
        <v>0.12186728930035279</v>
      </c>
      <c r="D25" s="8"/>
    </row>
    <row r="26" spans="1:10" ht="15.75" thickBot="1" x14ac:dyDescent="0.3">
      <c r="A26" t="s">
        <v>94</v>
      </c>
      <c r="B26" t="s">
        <v>119</v>
      </c>
      <c r="C26" s="12">
        <f>'Req 1. Common Percentage Operat'!B5/'Req 1.  Common Percentage BS'!I19</f>
        <v>2.4612720679573883</v>
      </c>
      <c r="D26" s="8"/>
      <c r="F26" t="s">
        <v>149</v>
      </c>
    </row>
    <row r="27" spans="1:10" x14ac:dyDescent="0.25">
      <c r="C27" s="9"/>
      <c r="D27" s="8"/>
    </row>
    <row r="28" spans="1:10" ht="15.75" thickBot="1" x14ac:dyDescent="0.3">
      <c r="A28" s="5" t="s">
        <v>95</v>
      </c>
      <c r="C28" s="9"/>
      <c r="D28" s="8"/>
    </row>
    <row r="29" spans="1:10" ht="15.75" thickBot="1" x14ac:dyDescent="0.3">
      <c r="A29" t="s">
        <v>96</v>
      </c>
      <c r="B29" t="s">
        <v>120</v>
      </c>
      <c r="C29" s="12">
        <f>'Req 1.  Common Percentage BS'!C6/'Req 1.  Common Percentage BS'!C31</f>
        <v>0.34544724514833813</v>
      </c>
      <c r="D29" s="8"/>
    </row>
    <row r="30" spans="1:10" ht="15.75" thickBot="1" x14ac:dyDescent="0.3">
      <c r="A30" t="s">
        <v>97</v>
      </c>
      <c r="B30" t="s">
        <v>121</v>
      </c>
      <c r="C30" s="12">
        <f>'Req 1.  Common Percentage BS'!C12/'Req 1.  Common Percentage BS'!C31</f>
        <v>1.0867544055320097</v>
      </c>
      <c r="D30" s="8"/>
    </row>
    <row r="31" spans="1:10" ht="18" thickBot="1" x14ac:dyDescent="0.3">
      <c r="A31" t="s">
        <v>98</v>
      </c>
      <c r="B31" t="s">
        <v>126</v>
      </c>
      <c r="C31" s="12">
        <f>('Req 1.  Common Percentage BS'!C6+'Req 1.  Common Percentage BS'!C7+'Req 1.  Common Percentage BS'!C8)/'Req 1.  Common Percentage BS'!C31</f>
        <v>0.71930403747490523</v>
      </c>
      <c r="D31" s="8"/>
      <c r="F31" t="s">
        <v>166</v>
      </c>
      <c r="I31" s="100">
        <f>('Req 1.  Common Percentage BS'!C6+'Req 1.  Common Percentage BS'!C7+'Req 1.  Common Percentage BS'!C8+'Req 1.  Common Percentage BS'!C9)/'Req 1.  Common Percentage BS'!C31</f>
        <v>0.7698683917019854</v>
      </c>
      <c r="J31" t="s">
        <v>165</v>
      </c>
    </row>
    <row r="32" spans="1:10" ht="18" thickBot="1" x14ac:dyDescent="0.3">
      <c r="A32" t="s">
        <v>99</v>
      </c>
      <c r="B32" t="s">
        <v>169</v>
      </c>
      <c r="C32" s="12">
        <f>'Req 1. Common Percentage Operat'!B5/'Req 1.  Common Percentage BS'!I8</f>
        <v>5.8826210826210819</v>
      </c>
      <c r="D32" s="8"/>
      <c r="F32" t="s">
        <v>150</v>
      </c>
      <c r="I32" s="100">
        <f>'Req 1. Common Percentage Operat'!B5/('Req 1.  Common Percentage BS'!I8+'Req 1.  Common Percentage BS'!I9)</f>
        <v>5.0141485921703453</v>
      </c>
      <c r="J32" t="s">
        <v>165</v>
      </c>
    </row>
    <row r="33" spans="1:9" ht="15.75" thickBot="1" x14ac:dyDescent="0.3">
      <c r="A33" t="s">
        <v>100</v>
      </c>
      <c r="B33" t="s">
        <v>122</v>
      </c>
      <c r="C33" s="12">
        <f>'Req 1. Common Percentage Operat'!B6/'Req 1.  Common Percentage BS'!I10</f>
        <v>1.7402272085802992</v>
      </c>
      <c r="D33" s="8"/>
    </row>
    <row r="34" spans="1:9" ht="51.75" customHeight="1" x14ac:dyDescent="0.25">
      <c r="A34" s="134" t="s">
        <v>189</v>
      </c>
      <c r="B34" s="134"/>
      <c r="C34" s="18"/>
      <c r="D34" s="8"/>
    </row>
    <row r="35" spans="1:9" x14ac:dyDescent="0.25">
      <c r="C35" s="8"/>
      <c r="D35" s="8"/>
    </row>
    <row r="36" spans="1:9" x14ac:dyDescent="0.25">
      <c r="A36" s="5" t="s">
        <v>101</v>
      </c>
      <c r="C36" s="8"/>
      <c r="D36" s="8"/>
    </row>
    <row r="37" spans="1:9" ht="30.75" thickBot="1" x14ac:dyDescent="0.3">
      <c r="A37" t="s">
        <v>102</v>
      </c>
      <c r="B37" s="2" t="s">
        <v>123</v>
      </c>
      <c r="C37" s="102">
        <f>('Req 1. Common Percentage Operat'!B13+'Req 1. Common Percentage Operat'!B24)/'Req 1. Common Percentage Operat'!B24</f>
        <v>21.163306451612904</v>
      </c>
      <c r="D37" s="8"/>
      <c r="F37" t="s">
        <v>167</v>
      </c>
    </row>
    <row r="38" spans="1:9" ht="30.75" thickBot="1" x14ac:dyDescent="0.3">
      <c r="A38" t="s">
        <v>103</v>
      </c>
      <c r="B38" s="2" t="s">
        <v>168</v>
      </c>
      <c r="C38" s="103">
        <f>('Lilly 2014 Cash Flow Statement'!C20+'Lilly 2014 Cash Flow Statement'!C52+'Lilly 2014 Cash Flow Statement'!C53)/'Lilly 2014 Cash Flow Statement'!C52</f>
        <v>37.301994301994299</v>
      </c>
      <c r="D38" s="8"/>
    </row>
    <row r="39" spans="1:9" ht="15.75" thickBot="1" x14ac:dyDescent="0.3">
      <c r="A39" t="s">
        <v>104</v>
      </c>
      <c r="B39" t="s">
        <v>124</v>
      </c>
      <c r="C39" s="103">
        <f>('Req 1.  Common Percentage BS'!C31+'Req 1.  Common Percentage BS'!C37)/'Req 1.  Common Percentage BS'!C48</f>
        <v>1.4160357678985709</v>
      </c>
      <c r="D39" s="8"/>
      <c r="E39" s="103"/>
    </row>
    <row r="40" spans="1:9" x14ac:dyDescent="0.25">
      <c r="C40" s="8"/>
      <c r="D40" s="8"/>
    </row>
    <row r="41" spans="1:9" ht="15.75" thickBot="1" x14ac:dyDescent="0.3">
      <c r="A41" s="5" t="s">
        <v>105</v>
      </c>
      <c r="C41" s="8"/>
      <c r="D41" s="8"/>
    </row>
    <row r="42" spans="1:9" ht="18" thickBot="1" x14ac:dyDescent="0.3">
      <c r="A42" t="s">
        <v>106</v>
      </c>
      <c r="B42" t="s">
        <v>170</v>
      </c>
      <c r="C42" s="12">
        <f>'Req 1. Common Percentage Operat'!B20/'Req 1. Common Percentage Operat'!B16</f>
        <v>30.937219730941703</v>
      </c>
      <c r="D42" s="8"/>
      <c r="F42" s="156"/>
      <c r="G42" s="67"/>
      <c r="I42" s="65"/>
    </row>
    <row r="43" spans="1:9" ht="15.75" thickBot="1" x14ac:dyDescent="0.3">
      <c r="A43" t="s">
        <v>107</v>
      </c>
      <c r="B43" t="s">
        <v>125</v>
      </c>
      <c r="C43" s="12">
        <f>'Req 1. Common Percentage Operat'!B21/'Req 1. Common Percentage Operat'!B20</f>
        <v>2.8409914480359472E-2</v>
      </c>
      <c r="D43" s="8"/>
    </row>
    <row r="44" spans="1:9" ht="17.25" x14ac:dyDescent="0.25">
      <c r="A44" t="s">
        <v>188</v>
      </c>
      <c r="C44" s="8"/>
      <c r="D44" s="8"/>
    </row>
  </sheetData>
  <mergeCells count="2">
    <mergeCell ref="C5:D5"/>
    <mergeCell ref="A34:B34"/>
  </mergeCells>
  <pageMargins left="0.7" right="0.7" top="0.75" bottom="0.75" header="0.3" footer="0.3"/>
  <pageSetup scale="4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Lilly 2014 Statement of Operati</vt:lpstr>
      <vt:lpstr>Lilly 2014 Balance Sheet</vt:lpstr>
      <vt:lpstr>Lilly 2014 Cash Flow Statement</vt:lpstr>
      <vt:lpstr>Req 1. Common Percentage Operat</vt:lpstr>
      <vt:lpstr>Req 1.  Common Percentage BS</vt:lpstr>
      <vt:lpstr>Req 2.  Ratios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Dewi</dc:creator>
  <cp:lastModifiedBy>John Hassell</cp:lastModifiedBy>
  <cp:lastPrinted>2014-06-24T12:46:44Z</cp:lastPrinted>
  <dcterms:created xsi:type="dcterms:W3CDTF">2012-05-08T14:45:04Z</dcterms:created>
  <dcterms:modified xsi:type="dcterms:W3CDTF">2015-07-14T19:26:03Z</dcterms:modified>
</cp:coreProperties>
</file>